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supra/Desktop/"/>
    </mc:Choice>
  </mc:AlternateContent>
  <xr:revisionPtr revIDLastSave="0" documentId="8_{A2DEEB85-C4DD-3B41-8DB0-3A2B06658CC1}" xr6:coauthVersionLast="47" xr6:coauthVersionMax="47" xr10:uidLastSave="{00000000-0000-0000-0000-000000000000}"/>
  <bookViews>
    <workbookView xWindow="0" yWindow="760" windowWidth="15620" windowHeight="16460" tabRatio="500" activeTab="1" xr2:uid="{00000000-000D-0000-FFFF-FFFF00000000}"/>
  </bookViews>
  <sheets>
    <sheet name="Inputs" sheetId="1" r:id="rId1"/>
    <sheet name="DCF_Valuation" sheetId="2" r:id="rId2"/>
    <sheet name="Model" sheetId="3" r:id="rId3"/>
    <sheet name="Table_Of_Contents" sheetId="4" r:id="rId4"/>
    <sheet name="TABLE1" sheetId="5" r:id="rId5"/>
    <sheet name="TABLE2" sheetId="6" r:id="rId6"/>
    <sheet name="TABLE3" sheetId="7" r:id="rId7"/>
    <sheet name="TABLE4" sheetId="8" r:id="rId8"/>
    <sheet name="TABLE5" sheetId="9" r:id="rId9"/>
    <sheet name="TABLE6" sheetId="10" r:id="rId10"/>
    <sheet name="TABLE7" sheetId="11" r:id="rId11"/>
    <sheet name="TABLE8" sheetId="12" r:id="rId12"/>
    <sheet name="TABLE9" sheetId="13" r:id="rId13"/>
    <sheet name="TABLE10" sheetId="14" r:id="rId14"/>
    <sheet name="TABLE11" sheetId="15" r:id="rId15"/>
    <sheet name="TABLE12" sheetId="16" r:id="rId16"/>
    <sheet name="CASH_FLOW" sheetId="17" r:id="rId17"/>
    <sheet name="TABLE13" sheetId="18" r:id="rId18"/>
    <sheet name="TABLE14" sheetId="19" r:id="rId19"/>
    <sheet name="BALANCE_SHEET" sheetId="20" r:id="rId20"/>
    <sheet name="INCOME_STATEMENT" sheetId="21" r:id="rId21"/>
    <sheet name="TABLE15" sheetId="22" r:id="rId22"/>
    <sheet name="CASH_FLOW2" sheetId="23" r:id="rId23"/>
    <sheet name="STOCKHOLDERS_EQUITY" sheetId="24" r:id="rId24"/>
    <sheet name="TABLE16" sheetId="25" r:id="rId25"/>
    <sheet name="TABLE17" sheetId="26" r:id="rId26"/>
    <sheet name="TABLE18" sheetId="27" r:id="rId27"/>
    <sheet name="TABLE19" sheetId="28" r:id="rId28"/>
    <sheet name="TABLE20" sheetId="29" r:id="rId29"/>
    <sheet name="TABLE21" sheetId="30" r:id="rId30"/>
    <sheet name="TABLE22" sheetId="31" r:id="rId31"/>
    <sheet name="TABLE23" sheetId="32" r:id="rId32"/>
    <sheet name="TABLE24" sheetId="33" r:id="rId33"/>
    <sheet name="TABLE25" sheetId="34" r:id="rId34"/>
    <sheet name="TABLE26" sheetId="35" r:id="rId35"/>
    <sheet name="TABLE27" sheetId="36" r:id="rId36"/>
    <sheet name="TABLE28" sheetId="37" r:id="rId37"/>
    <sheet name="TABLE29" sheetId="38" r:id="rId38"/>
    <sheet name="BALANCE_SHEET2" sheetId="39" r:id="rId39"/>
    <sheet name="TABLE30" sheetId="40" r:id="rId40"/>
    <sheet name="TABLE31" sheetId="41" r:id="rId41"/>
    <sheet name="TABLE32" sheetId="42" r:id="rId42"/>
    <sheet name="TABLE33" sheetId="43" r:id="rId43"/>
    <sheet name="TABLE34" sheetId="44" r:id="rId44"/>
    <sheet name="TABLE35" sheetId="45" r:id="rId45"/>
    <sheet name="TABLE36" sheetId="46" r:id="rId46"/>
    <sheet name="TABLE37" sheetId="47" r:id="rId47"/>
    <sheet name="TABLE38" sheetId="48" r:id="rId48"/>
    <sheet name="TABLE39" sheetId="49" r:id="rId49"/>
    <sheet name="TABLE40" sheetId="50" r:id="rId50"/>
    <sheet name="TABLE41" sheetId="51" r:id="rId51"/>
    <sheet name="TABLE42" sheetId="52" r:id="rId52"/>
    <sheet name="TABLE43" sheetId="53" r:id="rId53"/>
    <sheet name="TABLE44" sheetId="54" r:id="rId54"/>
    <sheet name="TABLE45" sheetId="55" r:id="rId55"/>
    <sheet name="TABLE46" sheetId="56" r:id="rId56"/>
    <sheet name="TABLE47" sheetId="57" r:id="rId57"/>
    <sheet name="TABLE48" sheetId="58" r:id="rId58"/>
    <sheet name="TABLE49" sheetId="59" r:id="rId59"/>
    <sheet name="TABLE50" sheetId="60" r:id="rId60"/>
    <sheet name="TABLE51" sheetId="61" r:id="rId61"/>
    <sheet name="TABLE52" sheetId="62" r:id="rId62"/>
    <sheet name="TABLE53" sheetId="63" r:id="rId63"/>
    <sheet name="TABLE54" sheetId="64" r:id="rId64"/>
    <sheet name="TABLE55" sheetId="65" r:id="rId65"/>
    <sheet name="TABLE56" sheetId="66" r:id="rId66"/>
    <sheet name="TABLE57" sheetId="67" r:id="rId67"/>
    <sheet name="TABLE58" sheetId="68" r:id="rId68"/>
    <sheet name="TABLE59" sheetId="69" r:id="rId69"/>
    <sheet name="VALUATION_AND_QUALIFYING_ACCOUN" sheetId="70" r:id="rId70"/>
    <sheet name="TABLE60" sheetId="71" r:id="rId71"/>
    <sheet name="TABLE61" sheetId="72" r:id="rId72"/>
    <sheet name="TABLE62" sheetId="73" r:id="rId73"/>
    <sheet name="TABLE63" sheetId="74" r:id="rId74"/>
    <sheet name="TABLE64" sheetId="75" r:id="rId75"/>
    <sheet name="SUBSIDIARIES" sheetId="76" r:id="rId76"/>
    <sheet name="TABLE65" sheetId="77" r:id="rId77"/>
    <sheet name="TABLE66" sheetId="78" r:id="rId78"/>
    <sheet name="TABLE67" sheetId="79" r:id="rId79"/>
    <sheet name="TABLE68" sheetId="80" r:id="rId8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93" i="3" l="1"/>
  <c r="G291" i="3"/>
  <c r="F281" i="3"/>
  <c r="G279" i="3"/>
  <c r="G284" i="3" s="1"/>
  <c r="G21" i="3" s="1"/>
  <c r="B274" i="3"/>
  <c r="G264" i="3"/>
  <c r="F260" i="3"/>
  <c r="K260" i="3" s="1"/>
  <c r="F259" i="3"/>
  <c r="F258" i="3"/>
  <c r="K257" i="3"/>
  <c r="J257" i="3"/>
  <c r="I257" i="3"/>
  <c r="H257" i="3"/>
  <c r="F257" i="3"/>
  <c r="F256" i="3"/>
  <c r="C236" i="3"/>
  <c r="C235" i="3"/>
  <c r="C243" i="3" s="1"/>
  <c r="F232" i="3"/>
  <c r="E232" i="3"/>
  <c r="D232" i="3"/>
  <c r="F220" i="3"/>
  <c r="E220" i="3"/>
  <c r="F219" i="3"/>
  <c r="F221" i="3" s="1"/>
  <c r="E219" i="3"/>
  <c r="E221" i="3" s="1"/>
  <c r="F224" i="3" s="1"/>
  <c r="F213" i="3"/>
  <c r="E213" i="3"/>
  <c r="F212" i="3"/>
  <c r="E212" i="3"/>
  <c r="F211" i="3"/>
  <c r="E211" i="3"/>
  <c r="G165" i="3"/>
  <c r="K161" i="3"/>
  <c r="J161" i="3"/>
  <c r="I161" i="3"/>
  <c r="H161" i="3"/>
  <c r="G161" i="3"/>
  <c r="G98" i="3"/>
  <c r="H98" i="3" s="1"/>
  <c r="I98" i="3" s="1"/>
  <c r="J98" i="3" s="1"/>
  <c r="K98" i="3" s="1"/>
  <c r="G95" i="3"/>
  <c r="H95" i="3" s="1"/>
  <c r="I95" i="3" s="1"/>
  <c r="J95" i="3" s="1"/>
  <c r="K95" i="3" s="1"/>
  <c r="G94" i="3"/>
  <c r="H94" i="3" s="1"/>
  <c r="I94" i="3" s="1"/>
  <c r="J94" i="3" s="1"/>
  <c r="K94" i="3" s="1"/>
  <c r="G93" i="3"/>
  <c r="H93" i="3" s="1"/>
  <c r="I93" i="3" s="1"/>
  <c r="J93" i="3" s="1"/>
  <c r="K93" i="3" s="1"/>
  <c r="G90" i="3"/>
  <c r="F82" i="3"/>
  <c r="E82" i="3"/>
  <c r="E84" i="3" s="1"/>
  <c r="E103" i="3" s="1"/>
  <c r="G81" i="3"/>
  <c r="H81" i="3" s="1"/>
  <c r="I81" i="3" s="1"/>
  <c r="J81" i="3" s="1"/>
  <c r="K81" i="3" s="1"/>
  <c r="G80" i="3"/>
  <c r="H80" i="3" s="1"/>
  <c r="I80" i="3" s="1"/>
  <c r="J80" i="3" s="1"/>
  <c r="K80" i="3" s="1"/>
  <c r="G79" i="3"/>
  <c r="H79" i="3" s="1"/>
  <c r="I79" i="3" s="1"/>
  <c r="J79" i="3" s="1"/>
  <c r="K79" i="3" s="1"/>
  <c r="G78" i="3"/>
  <c r="H78" i="3" s="1"/>
  <c r="I78" i="3" s="1"/>
  <c r="J78" i="3" s="1"/>
  <c r="K78" i="3" s="1"/>
  <c r="G77" i="3"/>
  <c r="H77" i="3" s="1"/>
  <c r="I77" i="3" s="1"/>
  <c r="J77" i="3" s="1"/>
  <c r="K77" i="3" s="1"/>
  <c r="F74" i="3"/>
  <c r="E74" i="3"/>
  <c r="G73" i="3"/>
  <c r="H73" i="3" s="1"/>
  <c r="I73" i="3" s="1"/>
  <c r="J73" i="3" s="1"/>
  <c r="K73" i="3" s="1"/>
  <c r="G72" i="3"/>
  <c r="H72" i="3" s="1"/>
  <c r="I72" i="3" s="1"/>
  <c r="J72" i="3" s="1"/>
  <c r="K72" i="3" s="1"/>
  <c r="G71" i="3"/>
  <c r="H71" i="3" s="1"/>
  <c r="I71" i="3" s="1"/>
  <c r="J71" i="3" s="1"/>
  <c r="K71" i="3" s="1"/>
  <c r="G69" i="3"/>
  <c r="H69" i="3" s="1"/>
  <c r="I69" i="3" s="1"/>
  <c r="J69" i="3" s="1"/>
  <c r="K69" i="3" s="1"/>
  <c r="G68" i="3"/>
  <c r="H68" i="3" s="1"/>
  <c r="I68" i="3" s="1"/>
  <c r="J68" i="3" s="1"/>
  <c r="K68" i="3" s="1"/>
  <c r="G66" i="3"/>
  <c r="G59" i="3"/>
  <c r="H59" i="3" s="1"/>
  <c r="I59" i="3" s="1"/>
  <c r="J59" i="3" s="1"/>
  <c r="K59" i="3" s="1"/>
  <c r="G58" i="3"/>
  <c r="H58" i="3" s="1"/>
  <c r="I58" i="3" s="1"/>
  <c r="J58" i="3" s="1"/>
  <c r="K58" i="3" s="1"/>
  <c r="G57" i="3"/>
  <c r="H57" i="3" s="1"/>
  <c r="I57" i="3" s="1"/>
  <c r="J57" i="3" s="1"/>
  <c r="K57" i="3" s="1"/>
  <c r="G56" i="3"/>
  <c r="H56" i="3" s="1"/>
  <c r="I56" i="3" s="1"/>
  <c r="J56" i="3" s="1"/>
  <c r="K56" i="3" s="1"/>
  <c r="G55" i="3"/>
  <c r="H55" i="3" s="1"/>
  <c r="I55" i="3" s="1"/>
  <c r="J55" i="3" s="1"/>
  <c r="K55" i="3" s="1"/>
  <c r="G54" i="3"/>
  <c r="H54" i="3" s="1"/>
  <c r="I54" i="3" s="1"/>
  <c r="J54" i="3" s="1"/>
  <c r="K54" i="3" s="1"/>
  <c r="G50" i="3"/>
  <c r="H50" i="3" s="1"/>
  <c r="I50" i="3" s="1"/>
  <c r="J50" i="3" s="1"/>
  <c r="K50" i="3" s="1"/>
  <c r="F48" i="3"/>
  <c r="F61" i="3" s="1"/>
  <c r="E48" i="3"/>
  <c r="E61" i="3" s="1"/>
  <c r="G47" i="3"/>
  <c r="H47" i="3" s="1"/>
  <c r="I47" i="3" s="1"/>
  <c r="J47" i="3" s="1"/>
  <c r="K47" i="3" s="1"/>
  <c r="G46" i="3"/>
  <c r="H46" i="3" s="1"/>
  <c r="I46" i="3" s="1"/>
  <c r="J46" i="3" s="1"/>
  <c r="K46" i="3" s="1"/>
  <c r="G45" i="3"/>
  <c r="H45" i="3" s="1"/>
  <c r="I45" i="3" s="1"/>
  <c r="J45" i="3" s="1"/>
  <c r="K45" i="3" s="1"/>
  <c r="G41" i="3"/>
  <c r="H41" i="3" s="1"/>
  <c r="I41" i="3" s="1"/>
  <c r="J41" i="3" s="1"/>
  <c r="K41" i="3" s="1"/>
  <c r="G40" i="3"/>
  <c r="H40" i="3" s="1"/>
  <c r="I40" i="3" s="1"/>
  <c r="J40" i="3" s="1"/>
  <c r="K40" i="3" s="1"/>
  <c r="F25" i="3"/>
  <c r="E25" i="3"/>
  <c r="D25" i="3"/>
  <c r="F24" i="3"/>
  <c r="E24" i="3"/>
  <c r="D24" i="3"/>
  <c r="F21" i="3"/>
  <c r="E21" i="3"/>
  <c r="D21" i="3"/>
  <c r="F20" i="3"/>
  <c r="E20" i="3"/>
  <c r="D20" i="3"/>
  <c r="F17" i="3"/>
  <c r="F193" i="3" s="1"/>
  <c r="E17" i="3"/>
  <c r="D17" i="3"/>
  <c r="F14" i="3"/>
  <c r="G14" i="3" s="1"/>
  <c r="H14" i="3" s="1"/>
  <c r="I14" i="3" s="1"/>
  <c r="J14" i="3" s="1"/>
  <c r="K14" i="3" s="1"/>
  <c r="E14" i="3"/>
  <c r="D14" i="3"/>
  <c r="F13" i="3"/>
  <c r="E13" i="3"/>
  <c r="D13" i="3"/>
  <c r="F10" i="3"/>
  <c r="E10" i="3"/>
  <c r="D10" i="3"/>
  <c r="D203" i="3" s="1"/>
  <c r="F9" i="3"/>
  <c r="E9" i="3"/>
  <c r="D9" i="3"/>
  <c r="E67" i="2"/>
  <c r="D67" i="2"/>
  <c r="E64" i="2"/>
  <c r="D64" i="2"/>
  <c r="D63" i="2"/>
  <c r="E63" i="2" s="1"/>
  <c r="D41" i="2"/>
  <c r="D31" i="2"/>
  <c r="D30" i="2"/>
  <c r="D24" i="2"/>
  <c r="D22" i="2"/>
  <c r="K6" i="2"/>
  <c r="J6" i="2"/>
  <c r="I6" i="2"/>
  <c r="H6" i="2"/>
  <c r="G6" i="2"/>
  <c r="G296" i="3" l="1"/>
  <c r="G20" i="3" s="1"/>
  <c r="H264" i="3"/>
  <c r="K259" i="3"/>
  <c r="J259" i="3"/>
  <c r="K258" i="3"/>
  <c r="J258" i="3"/>
  <c r="I258" i="3"/>
  <c r="H256" i="3"/>
  <c r="G256" i="3"/>
  <c r="G265" i="3" s="1"/>
  <c r="G266" i="3" s="1"/>
  <c r="E248" i="3"/>
  <c r="E249" i="3"/>
  <c r="E250" i="3"/>
  <c r="E251" i="3"/>
  <c r="E252" i="3"/>
  <c r="H90" i="3"/>
  <c r="F84" i="3"/>
  <c r="F103" i="3" s="1"/>
  <c r="F101" i="3"/>
  <c r="H66" i="3"/>
  <c r="F183" i="3"/>
  <c r="F26" i="3"/>
  <c r="E26" i="3"/>
  <c r="D183" i="3"/>
  <c r="D26" i="3"/>
  <c r="F182" i="3"/>
  <c r="F15" i="3"/>
  <c r="F18" i="3" s="1"/>
  <c r="F22" i="3" s="1"/>
  <c r="G13" i="3"/>
  <c r="E182" i="3"/>
  <c r="F189" i="3"/>
  <c r="F188" i="3"/>
  <c r="F203" i="3"/>
  <c r="E188" i="3"/>
  <c r="E189" i="3"/>
  <c r="E203" i="3"/>
  <c r="F180" i="3"/>
  <c r="F187" i="3"/>
  <c r="F192" i="3"/>
  <c r="F202" i="3"/>
  <c r="G9" i="3"/>
  <c r="F11" i="3"/>
  <c r="F181" i="3" s="1"/>
  <c r="E180" i="3"/>
  <c r="E187" i="3"/>
  <c r="E202" i="3"/>
  <c r="E206" i="3" s="1"/>
  <c r="E11" i="3"/>
  <c r="D202" i="3"/>
  <c r="D11" i="3"/>
  <c r="D15" i="3" s="1"/>
  <c r="D18" i="3" s="1"/>
  <c r="D22" i="3" s="1"/>
  <c r="D32" i="2"/>
  <c r="G10" i="2" l="1"/>
  <c r="G17" i="3"/>
  <c r="G193" i="3" s="1"/>
  <c r="G115" i="3"/>
  <c r="I264" i="3"/>
  <c r="I256" i="3"/>
  <c r="J256" i="3"/>
  <c r="J265" i="3" s="1"/>
  <c r="H265" i="3"/>
  <c r="H266" i="3" s="1"/>
  <c r="I90" i="3"/>
  <c r="I66" i="3"/>
  <c r="G183" i="3"/>
  <c r="H183" i="3"/>
  <c r="I183" i="3"/>
  <c r="J183" i="3"/>
  <c r="K183" i="3"/>
  <c r="G8" i="2"/>
  <c r="H8" i="2"/>
  <c r="I8" i="2"/>
  <c r="J8" i="2"/>
  <c r="K8" i="2"/>
  <c r="D25" i="2"/>
  <c r="D26" i="2" s="1"/>
  <c r="H13" i="3"/>
  <c r="G182" i="3"/>
  <c r="F207" i="3"/>
  <c r="F208" i="3"/>
  <c r="E208" i="3"/>
  <c r="E207" i="3"/>
  <c r="F206" i="3"/>
  <c r="G10" i="3"/>
  <c r="G203" i="3" s="1"/>
  <c r="G11" i="3"/>
  <c r="G180" i="3"/>
  <c r="F28" i="3"/>
  <c r="D28" i="3"/>
  <c r="E181" i="3"/>
  <c r="E15" i="3"/>
  <c r="E18" i="3" s="1"/>
  <c r="E22" i="3" s="1"/>
  <c r="D34" i="2"/>
  <c r="D33" i="2"/>
  <c r="J264" i="3" l="1"/>
  <c r="I266" i="3"/>
  <c r="H10" i="2"/>
  <c r="H17" i="3"/>
  <c r="H115" i="3"/>
  <c r="K256" i="3"/>
  <c r="K265" i="3" s="1"/>
  <c r="I265" i="3"/>
  <c r="J90" i="3"/>
  <c r="J66" i="3"/>
  <c r="I13" i="3"/>
  <c r="G212" i="3"/>
  <c r="G44" i="3" s="1"/>
  <c r="G188" i="3" s="1"/>
  <c r="G213" i="3"/>
  <c r="E183" i="3"/>
  <c r="E28" i="3"/>
  <c r="D36" i="2"/>
  <c r="G181" i="3"/>
  <c r="G15" i="3"/>
  <c r="G18" i="3" s="1"/>
  <c r="G202" i="3"/>
  <c r="H9" i="3"/>
  <c r="H182" i="3" s="1"/>
  <c r="K264" i="3" l="1"/>
  <c r="K266" i="3" s="1"/>
  <c r="J266" i="3"/>
  <c r="I10" i="2"/>
  <c r="I17" i="3"/>
  <c r="I115" i="3"/>
  <c r="K90" i="3"/>
  <c r="K66" i="3"/>
  <c r="J13" i="3"/>
  <c r="G220" i="3"/>
  <c r="G67" i="3"/>
  <c r="G53" i="2"/>
  <c r="H53" i="2"/>
  <c r="I53" i="2"/>
  <c r="J53" i="2"/>
  <c r="K53" i="2"/>
  <c r="G22" i="3"/>
  <c r="G7" i="2"/>
  <c r="G9" i="2" s="1"/>
  <c r="G232" i="3"/>
  <c r="G211" i="3"/>
  <c r="H180" i="3"/>
  <c r="H10" i="3"/>
  <c r="K10" i="2" l="1"/>
  <c r="K17" i="3"/>
  <c r="K115" i="3"/>
  <c r="J10" i="2"/>
  <c r="J17" i="3"/>
  <c r="J115" i="3"/>
  <c r="K13" i="3"/>
  <c r="G74" i="3"/>
  <c r="G189" i="3"/>
  <c r="G24" i="3"/>
  <c r="G26" i="3" s="1"/>
  <c r="G28" i="3"/>
  <c r="G11" i="2"/>
  <c r="G52" i="3"/>
  <c r="G144" i="3"/>
  <c r="G151" i="3" s="1"/>
  <c r="G219" i="3"/>
  <c r="G221" i="3" s="1"/>
  <c r="G43" i="3"/>
  <c r="G187" i="3" s="1"/>
  <c r="H202" i="3"/>
  <c r="I9" i="3"/>
  <c r="H203" i="3"/>
  <c r="H11" i="3"/>
  <c r="G113" i="3" l="1"/>
  <c r="G96" i="3"/>
  <c r="H193" i="3"/>
  <c r="G192" i="3"/>
  <c r="H52" i="3"/>
  <c r="G224" i="3"/>
  <c r="H232" i="3"/>
  <c r="H211" i="3"/>
  <c r="I180" i="3"/>
  <c r="I182" i="3"/>
  <c r="H213" i="3"/>
  <c r="H212" i="3"/>
  <c r="H44" i="3" s="1"/>
  <c r="H188" i="3" s="1"/>
  <c r="H181" i="3"/>
  <c r="I10" i="3" s="1"/>
  <c r="H15" i="3"/>
  <c r="H18" i="3" s="1"/>
  <c r="G97" i="3" l="1"/>
  <c r="G99" i="3" s="1"/>
  <c r="I193" i="3"/>
  <c r="H192" i="3"/>
  <c r="G130" i="3"/>
  <c r="G141" i="3" s="1"/>
  <c r="G12" i="2"/>
  <c r="G14" i="2" s="1"/>
  <c r="G54" i="2" s="1"/>
  <c r="H11" i="2"/>
  <c r="H144" i="3"/>
  <c r="H151" i="3" s="1"/>
  <c r="H219" i="3"/>
  <c r="H43" i="3"/>
  <c r="H187" i="3" s="1"/>
  <c r="H220" i="3"/>
  <c r="H67" i="3"/>
  <c r="H7" i="2"/>
  <c r="H9" i="2" s="1"/>
  <c r="I202" i="3"/>
  <c r="J9" i="3"/>
  <c r="I11" i="3"/>
  <c r="I203" i="3"/>
  <c r="G292" i="3" l="1"/>
  <c r="H74" i="3"/>
  <c r="H189" i="3"/>
  <c r="I232" i="3"/>
  <c r="I211" i="3"/>
  <c r="J180" i="3"/>
  <c r="J182" i="3"/>
  <c r="I181" i="3"/>
  <c r="J10" i="3" s="1"/>
  <c r="I15" i="3"/>
  <c r="I18" i="3" s="1"/>
  <c r="I213" i="3"/>
  <c r="I212" i="3"/>
  <c r="I44" i="3" s="1"/>
  <c r="I188" i="3" s="1"/>
  <c r="H221" i="3"/>
  <c r="G293" i="3" l="1"/>
  <c r="G158" i="3"/>
  <c r="G162" i="3" s="1"/>
  <c r="G164" i="3" s="1"/>
  <c r="G166" i="3" s="1"/>
  <c r="G39" i="3"/>
  <c r="G48" i="3" s="1"/>
  <c r="G61" i="3" s="1"/>
  <c r="G281" i="3"/>
  <c r="G280" i="3" s="1"/>
  <c r="H279" i="3"/>
  <c r="H284" i="3" s="1"/>
  <c r="H21" i="3" s="1"/>
  <c r="H165" i="3"/>
  <c r="I52" i="3"/>
  <c r="I11" i="2"/>
  <c r="I144" i="3"/>
  <c r="I151" i="3" s="1"/>
  <c r="I219" i="3"/>
  <c r="I43" i="3"/>
  <c r="I187" i="3" s="1"/>
  <c r="I7" i="2"/>
  <c r="I9" i="2" s="1"/>
  <c r="I220" i="3"/>
  <c r="I67" i="3"/>
  <c r="H224" i="3"/>
  <c r="J202" i="3"/>
  <c r="K9" i="3"/>
  <c r="J11" i="3"/>
  <c r="J203" i="3"/>
  <c r="H291" i="3" l="1"/>
  <c r="G76" i="3"/>
  <c r="G82" i="3" s="1"/>
  <c r="G84" i="3" s="1"/>
  <c r="I192" i="3"/>
  <c r="J52" i="3"/>
  <c r="J193" i="3"/>
  <c r="I74" i="3"/>
  <c r="I189" i="3"/>
  <c r="H130" i="3"/>
  <c r="H12" i="2"/>
  <c r="H14" i="2" s="1"/>
  <c r="H54" i="2" s="1"/>
  <c r="J232" i="3"/>
  <c r="J211" i="3"/>
  <c r="K180" i="3"/>
  <c r="K202" i="3" s="1"/>
  <c r="K182" i="3"/>
  <c r="J181" i="3"/>
  <c r="K10" i="3" s="1"/>
  <c r="J15" i="3"/>
  <c r="J18" i="3" s="1"/>
  <c r="J213" i="3"/>
  <c r="J212" i="3"/>
  <c r="J44" i="3" s="1"/>
  <c r="I221" i="3"/>
  <c r="H296" i="3" l="1"/>
  <c r="H20" i="3" s="1"/>
  <c r="H22" i="3" s="1"/>
  <c r="G101" i="3"/>
  <c r="G103" i="3"/>
  <c r="K193" i="3"/>
  <c r="J192" i="3"/>
  <c r="K52" i="3"/>
  <c r="K192" i="3" s="1"/>
  <c r="J11" i="2"/>
  <c r="J144" i="3"/>
  <c r="J151" i="3" s="1"/>
  <c r="J219" i="3"/>
  <c r="J43" i="3"/>
  <c r="K211" i="3"/>
  <c r="K232" i="3"/>
  <c r="J7" i="2"/>
  <c r="J9" i="2" s="1"/>
  <c r="J220" i="3"/>
  <c r="J67" i="3"/>
  <c r="J74" i="3" s="1"/>
  <c r="I224" i="3"/>
  <c r="K11" i="3"/>
  <c r="K203" i="3"/>
  <c r="H24" i="3" l="1"/>
  <c r="H26" i="3" s="1"/>
  <c r="H28" i="3" s="1"/>
  <c r="K219" i="3"/>
  <c r="K43" i="3"/>
  <c r="K11" i="2"/>
  <c r="K144" i="3"/>
  <c r="K151" i="3" s="1"/>
  <c r="I130" i="3"/>
  <c r="I12" i="2"/>
  <c r="I14" i="2" s="1"/>
  <c r="I54" i="2" s="1"/>
  <c r="K181" i="3"/>
  <c r="K15" i="3"/>
  <c r="K213" i="3"/>
  <c r="K212" i="3"/>
  <c r="K44" i="3" s="1"/>
  <c r="J221" i="3"/>
  <c r="H96" i="3" l="1"/>
  <c r="H113" i="3"/>
  <c r="H141" i="3" s="1"/>
  <c r="D46" i="2"/>
  <c r="D47" i="2" s="1"/>
  <c r="E59" i="2" s="1"/>
  <c r="K18" i="3"/>
  <c r="K220" i="3"/>
  <c r="K221" i="3" s="1"/>
  <c r="K67" i="3"/>
  <c r="K74" i="3" s="1"/>
  <c r="J224" i="3"/>
  <c r="K224" i="3"/>
  <c r="H97" i="3" l="1"/>
  <c r="H99" i="3" s="1"/>
  <c r="H292" i="3"/>
  <c r="K7" i="2"/>
  <c r="K9" i="2" s="1"/>
  <c r="J12" i="2"/>
  <c r="J14" i="2" s="1"/>
  <c r="J54" i="2" s="1"/>
  <c r="J130" i="3"/>
  <c r="K130" i="3"/>
  <c r="K12" i="2"/>
  <c r="H293" i="3" l="1"/>
  <c r="H158" i="3"/>
  <c r="H162" i="3" s="1"/>
  <c r="H164" i="3" s="1"/>
  <c r="H166" i="3" s="1"/>
  <c r="K14" i="2"/>
  <c r="I291" i="3" l="1"/>
  <c r="H76" i="3"/>
  <c r="H82" i="3" s="1"/>
  <c r="H84" i="3" s="1"/>
  <c r="I279" i="3"/>
  <c r="I284" i="3" s="1"/>
  <c r="I21" i="3" s="1"/>
  <c r="H281" i="3"/>
  <c r="H280" i="3" s="1"/>
  <c r="H39" i="3"/>
  <c r="H48" i="3" s="1"/>
  <c r="H61" i="3" s="1"/>
  <c r="I165" i="3"/>
  <c r="K54" i="2"/>
  <c r="D56" i="2" s="1"/>
  <c r="D42" i="2"/>
  <c r="D43" i="2" s="1"/>
  <c r="D59" i="2" s="1"/>
  <c r="I296" i="3" l="1"/>
  <c r="I20" i="3" s="1"/>
  <c r="I22" i="3" s="1"/>
  <c r="H101" i="3"/>
  <c r="H103" i="3"/>
  <c r="D60" i="2"/>
  <c r="D61" i="2" s="1"/>
  <c r="D65" i="2" s="1"/>
  <c r="D68" i="2" s="1"/>
  <c r="D70" i="2" s="1"/>
  <c r="E60" i="2"/>
  <c r="E61" i="2" s="1"/>
  <c r="E65" i="2" s="1"/>
  <c r="E68" i="2" s="1"/>
  <c r="E70" i="2" s="1"/>
  <c r="D72" i="2"/>
  <c r="I24" i="3" l="1"/>
  <c r="I26" i="3" s="1"/>
  <c r="I28" i="3" s="1"/>
  <c r="I96" i="3" l="1"/>
  <c r="I113" i="3"/>
  <c r="I141" i="3" s="1"/>
  <c r="I97" i="3" l="1"/>
  <c r="I99" i="3" s="1"/>
  <c r="I292" i="3"/>
  <c r="I293" i="3" l="1"/>
  <c r="I158" i="3"/>
  <c r="I162" i="3" s="1"/>
  <c r="I164" i="3" s="1"/>
  <c r="I166" i="3" s="1"/>
  <c r="J291" i="3" l="1"/>
  <c r="I76" i="3"/>
  <c r="I82" i="3" s="1"/>
  <c r="I84" i="3" s="1"/>
  <c r="J279" i="3"/>
  <c r="J284" i="3" s="1"/>
  <c r="J21" i="3" s="1"/>
  <c r="I281" i="3"/>
  <c r="I280" i="3" s="1"/>
  <c r="I39" i="3"/>
  <c r="I48" i="3" s="1"/>
  <c r="I61" i="3" s="1"/>
  <c r="J165" i="3"/>
  <c r="J296" i="3" l="1"/>
  <c r="J20" i="3" s="1"/>
  <c r="J22" i="3" s="1"/>
  <c r="I101" i="3"/>
  <c r="I103" i="3"/>
  <c r="J24" i="3" l="1"/>
  <c r="J26" i="3" s="1"/>
  <c r="J28" i="3" s="1"/>
  <c r="J96" i="3" l="1"/>
  <c r="J113" i="3"/>
  <c r="J141" i="3" s="1"/>
  <c r="J97" i="3" l="1"/>
  <c r="J99" i="3" s="1"/>
  <c r="J292" i="3"/>
  <c r="J293" i="3" l="1"/>
  <c r="J158" i="3"/>
  <c r="J162" i="3" s="1"/>
  <c r="J164" i="3" s="1"/>
  <c r="J166" i="3" s="1"/>
  <c r="K291" i="3" l="1"/>
  <c r="J76" i="3"/>
  <c r="J82" i="3" s="1"/>
  <c r="J84" i="3" s="1"/>
  <c r="K279" i="3"/>
  <c r="K284" i="3" s="1"/>
  <c r="K21" i="3" s="1"/>
  <c r="J281" i="3"/>
  <c r="J280" i="3" s="1"/>
  <c r="J39" i="3"/>
  <c r="J48" i="3" s="1"/>
  <c r="J61" i="3" s="1"/>
  <c r="K165" i="3"/>
  <c r="K296" i="3" l="1"/>
  <c r="K20" i="3" s="1"/>
  <c r="K22" i="3" s="1"/>
  <c r="J101" i="3"/>
  <c r="J103" i="3"/>
  <c r="K24" i="3" l="1"/>
  <c r="K26" i="3" s="1"/>
  <c r="K28" i="3" s="1"/>
  <c r="K96" i="3" l="1"/>
  <c r="K97" i="3" s="1"/>
  <c r="K99" i="3" s="1"/>
  <c r="K113" i="3"/>
  <c r="K141" i="3" s="1"/>
  <c r="K292" i="3" l="1"/>
  <c r="K293" i="3" l="1"/>
  <c r="K76" i="3" s="1"/>
  <c r="K82" i="3" s="1"/>
  <c r="K84" i="3" s="1"/>
  <c r="K158" i="3"/>
  <c r="K162" i="3" s="1"/>
  <c r="K164" i="3" s="1"/>
  <c r="K166" i="3" s="1"/>
  <c r="K103" i="3" l="1"/>
  <c r="K101" i="3"/>
  <c r="K281" i="3"/>
  <c r="K280" i="3" s="1"/>
  <c r="K39" i="3"/>
  <c r="K48" i="3" s="1"/>
  <c r="K6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12" authorId="0" shapeId="0" xr:uid="{00000000-0006-0000-0100-00000A000000}">
      <text>
        <r>
          <rPr>
            <sz val="10"/>
            <rFont val="Arial"/>
            <family val="2"/>
          </rPr>
          <t>Linked from the Working Capital Schedule (Model row 224), which is already signed as a cash-flow impact (prior NWC less current NWC). A positive value here is a source of cash (NWC decreased); this is mathematically equivalent to subtracting the increase in NWC, as specified in the UFCF formula.</t>
        </r>
      </text>
    </comment>
    <comment ref="D19" authorId="0" shapeId="0" xr:uid="{00000000-0006-0000-0100-000001000000}">
      <text>
        <r>
          <rPr>
            <sz val="10"/>
            <color rgb="FF000000"/>
            <rFont val="Arial"/>
            <family val="2"/>
          </rPr>
          <t>Source: U.S. 10-Year Treasury yield, ~4.74% (Aswath Damodaran / NYU Stern, ERP data update, Aug 1, 2026).</t>
        </r>
      </text>
    </comment>
    <comment ref="D20" authorId="0" shapeId="0" xr:uid="{00000000-0006-0000-0100-000002000000}">
      <text>
        <r>
          <rPr>
            <sz val="10"/>
            <color rgb="FF000000"/>
            <rFont val="Arial"/>
            <family val="2"/>
          </rPr>
          <t>Source: PLNT 5-year monthly beta, 1.01 (stockanalysis.com, as of Sep 24, 2026).</t>
        </r>
      </text>
    </comment>
    <comment ref="D21" authorId="0" shapeId="0" xr:uid="{00000000-0006-0000-0100-000003000000}">
      <text>
        <r>
          <rPr>
            <sz val="10"/>
            <color rgb="FF000000"/>
            <rFont val="Arial"/>
            <family val="2"/>
          </rPr>
          <t>Source: Damodaran implied U.S. equity risk premium (trailing 12-month cash yield basis), 4.23% as of Aug 1, 2026.</t>
        </r>
      </text>
    </comment>
    <comment ref="D24" authorId="0" shapeId="0" xr:uid="{00000000-0006-0000-0100-000004000000}">
      <text>
        <r>
          <rPr>
            <sz val="10"/>
            <color rgb="FF000000"/>
            <rFont val="Arial"/>
            <family val="2"/>
          </rPr>
          <t>Uses the model's own Debt Schedule interest-rate assumption (Model!G295) as the effective rate on existing long-term debt.</t>
        </r>
      </text>
    </comment>
    <comment ref="D28" authorId="0" shapeId="0" xr:uid="{00000000-0006-0000-0100-000005000000}">
      <text>
        <r>
          <rPr>
            <sz val="10"/>
            <rFont val="Arial"/>
            <family val="2"/>
          </rPr>
          <t>Source: PLNT closing/intraday price, $40.16 (stockanalysis.com, Sep 24, 2026, market open).</t>
        </r>
      </text>
    </comment>
    <comment ref="D29" authorId="0" shapeId="0" xr:uid="{00000000-0006-0000-0100-000006000000}">
      <text>
        <r>
          <rPr>
            <sz val="10"/>
            <rFont val="Arial"/>
            <family val="2"/>
          </rPr>
          <t>Approximation: basic shares outstanding of ~75.53mm (stockanalysis.com, Sep 24, 2026) used as a proxy for diluted shares; PF's dilutive effect from options/RSUs has historically been under 1mm shares.</t>
        </r>
      </text>
    </comment>
    <comment ref="D41" authorId="0" shapeId="0" xr:uid="{00000000-0006-0000-0100-000007000000}">
      <text>
        <r>
          <rPr>
            <sz val="10"/>
            <rFont val="Arial"/>
            <family val="2"/>
          </rPr>
          <t>Tied to the model's own long-run (Year 5) inflation/growth assumption (Model!K7 = 2.2%) as a conservative proxy for perpetual nominal GDP-like growth.</t>
        </r>
      </text>
    </comment>
    <comment ref="D45" authorId="0" shapeId="0" xr:uid="{00000000-0006-0000-0100-000008000000}">
      <text>
        <r>
          <rPr>
            <sz val="10"/>
            <rFont val="Arial"/>
            <family val="2"/>
          </rPr>
          <t>Peer/industry EV/EBITDA trading multiples as of mid-2026: PLNT ~11x, Life Time Group Holdings (LTH) ~12-14x. 12.0x selected as a representative fitness-industry multiple.</t>
        </r>
      </text>
    </comment>
    <comment ref="D63" authorId="0" shapeId="0" xr:uid="{00000000-0006-0000-0100-000009000000}">
      <text>
        <r>
          <rPr>
            <sz val="10"/>
            <rFont val="Arial"/>
            <family val="2"/>
          </rPr>
          <t>Cash &amp; cash equivalents plus short-term marketable securities (Model row 39 + row 41); restricted cash is excluded as it is not freely available to equity holders.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45" authorId="0" shapeId="0" xr:uid="{00000000-0006-0000-0200-000001000000}">
      <text>
        <r>
          <rPr>
            <sz val="10"/>
            <rFont val="Arial"/>
            <family val="2"/>
          </rPr>
          <t>Prepaid expenses, other receivables, income-tax receivable, LT marketable securities, investments, ROU assets, intangibles, goodwill, deferred taxes, other assets, accrued expenses, equipment deposits, deferred revenue, tax-benefit-arrangement payables, other liabilities, common stock, AOCI, APIC and non-controlling interests are held flat at the Year 0 balance - the assignment scope did not specify separate drivers for these lines. Revisit if more granular forecasting is required.</t>
        </r>
      </text>
    </comment>
    <comment ref="G130" authorId="0" shapeId="0" xr:uid="{00000000-0006-0000-0200-000002000000}">
      <text>
        <r>
          <rPr>
            <sz val="10"/>
            <color rgb="FF000000"/>
            <rFont val="Arial"/>
            <family val="2"/>
          </rPr>
          <t>Forecast Cash Flow Statement uses a simplified indirect-method build (Net Income + D&amp;A - Change in NWC | CapEx | Debt +/- Dividends) per the Step 4 spec, rather than replicating every 10-K historical line item (equity-method losses, tax-benefit-arrangement payments, etc.), which have no explicit forecast driver.</t>
        </r>
      </text>
    </comment>
    <comment ref="G184" authorId="0" shapeId="0" xr:uid="{00000000-0006-0000-0200-000003000000}">
      <text>
        <r>
          <rPr>
            <sz val="10"/>
            <rFont val="Arial"/>
            <family val="2"/>
          </rPr>
          <t>Assumption: Planet Fitness has no common-dividend policy historically (capital returned via buybacks / LLC distributions). Base case assumes $0 dividends; flex this cell for Bull/Bear scenario testing.</t>
        </r>
      </text>
    </comment>
    <comment ref="G292" authorId="0" shapeId="0" xr:uid="{00000000-0006-0000-0200-000004000000}">
      <text>
        <r>
          <rPr>
            <sz val="10"/>
            <rFont val="Arial"/>
            <family val="2"/>
          </rPr>
          <t>Cash-sweep mechanic: 100% of pre-financing free cash flow (CFO + CFI) is used to repay outstanding long-term debt each year, capped at the beginning balance (no negative paydown) and floored at $0 available cash (no assumed revolver draw if pre-financing FCF is negative). Interest income/expense are calculated on BEGINNING-of-period balances specifically to avoid a simultaneous circular reference, so the model recalculates cleanly without enabling iterative calculation. (A more granular build could use average balances with iterative calc turned on.)</t>
        </r>
      </text>
    </comment>
  </commentList>
</comments>
</file>

<file path=xl/sharedStrings.xml><?xml version="1.0" encoding="utf-8"?>
<sst xmlns="http://schemas.openxmlformats.org/spreadsheetml/2006/main" count="2950" uniqueCount="1392">
  <si>
    <t>In</t>
  </si>
  <si>
    <t>Step 5 — DCF Valuation</t>
  </si>
  <si>
    <t>Planet Fitness, Inc. | All figures in USD thousands unless stated per-share</t>
  </si>
  <si>
    <t>1. Unlevered Free Cash Flow (UFCF) Build</t>
  </si>
  <si>
    <t>EBIT</t>
  </si>
  <si>
    <t>Effective Tax Rate</t>
  </si>
  <si>
    <t>NOPAT = EBIT × (1 - t)</t>
  </si>
  <si>
    <t>(+) Depreciation &amp; Amortization</t>
  </si>
  <si>
    <t>(-) Capital Expenditures</t>
  </si>
  <si>
    <t>(+/-) Change in Net Working Capital (cash impact)</t>
  </si>
  <si>
    <t>Unlevered Free Cash Flow (UFCF)</t>
  </si>
  <si>
    <t>2. Weighted Average Cost of Capital (WACC)</t>
  </si>
  <si>
    <t>Risk-Free Rate (Rf)</t>
  </si>
  <si>
    <t>Beta (β, levered)</t>
  </si>
  <si>
    <t>Equity Risk Premium (ERP)</t>
  </si>
  <si>
    <t>Cost of Equity: Re = Rf + β × ERP</t>
  </si>
  <si>
    <t>Pre-Tax Cost of Debt (Rd)</t>
  </si>
  <si>
    <t>Tax Rate (t)</t>
  </si>
  <si>
    <t>After-Tax Cost of Debt: Rd × (1 - t)</t>
  </si>
  <si>
    <t>Current Share Price</t>
  </si>
  <si>
    <t>Diluted Shares Outstanding (000s)</t>
  </si>
  <si>
    <t>Market Value of Equity (VE)</t>
  </si>
  <si>
    <t>Book Value of Total Debt (VD)</t>
  </si>
  <si>
    <t>Total Capital (VE + VD)</t>
  </si>
  <si>
    <t>Weight of Equity: VE / Total</t>
  </si>
  <si>
    <t>Weight of Debt: VD / Total</t>
  </si>
  <si>
    <t>WACC = (We × Re) + (Wd × Rd × (1 - t))</t>
  </si>
  <si>
    <t>3. Terminal Value</t>
  </si>
  <si>
    <t>Perpetuity Growth Rate (g)</t>
  </si>
  <si>
    <t>Year 5 UFCF</t>
  </si>
  <si>
    <t>Gordon Growth TV = UFCF₅ × (1+g) / (WACC - g)</t>
  </si>
  <si>
    <t>Exit EV/EBITDA Multiple</t>
  </si>
  <si>
    <t>Year 5 EBITDA</t>
  </si>
  <si>
    <t>Exit Multiple TV = Multiple × EBITDA₅</t>
  </si>
  <si>
    <t>4. Enterprise Value to Equity Value Bridge</t>
  </si>
  <si>
    <t>Discount Period (Years)</t>
  </si>
  <si>
    <t>Discount Factor = 1 / (1+WACC)^n</t>
  </si>
  <si>
    <t>PV of UFCF</t>
  </si>
  <si>
    <t>Sum of PV of UFCF (Years 1-5)</t>
  </si>
  <si>
    <t>Gordon Growth</t>
  </si>
  <si>
    <t>Exit Multiple</t>
  </si>
  <si>
    <t>PV of Terminal Value</t>
  </si>
  <si>
    <t>Enterprise Value (EV)</t>
  </si>
  <si>
    <t>(+) Cash &amp; Cash Equivalents (Year 0)</t>
  </si>
  <si>
    <t>(-) Total Debt (Year 0)</t>
  </si>
  <si>
    <t>Equity Value</t>
  </si>
  <si>
    <t>Intrinsic Value Per Share</t>
  </si>
  <si>
    <t>Implied Upside / (Downside) vs. Current Price</t>
  </si>
  <si>
    <t>Average Intrinsic Value Per Share (both methods)</t>
  </si>
  <si>
    <t>Income Statement</t>
  </si>
  <si>
    <t xml:space="preserve">All Figures in USD thousands unless stated </t>
  </si>
  <si>
    <t>Year -2</t>
  </si>
  <si>
    <t>Year -1</t>
  </si>
  <si>
    <t>Year 0</t>
  </si>
  <si>
    <t>Year 1</t>
  </si>
  <si>
    <t>Year 2</t>
  </si>
  <si>
    <t>Year 3</t>
  </si>
  <si>
    <t>Year 4</t>
  </si>
  <si>
    <t>Year 5</t>
  </si>
  <si>
    <t>Model Running: Base Case Drivers</t>
  </si>
  <si>
    <t xml:space="preserve">Inflation </t>
  </si>
  <si>
    <t>Revenue</t>
  </si>
  <si>
    <t>COGS</t>
  </si>
  <si>
    <t>Gross Profit</t>
  </si>
  <si>
    <t>SG&amp;A</t>
  </si>
  <si>
    <t>Other</t>
  </si>
  <si>
    <t>EBITDA</t>
  </si>
  <si>
    <t>Depreciation</t>
  </si>
  <si>
    <t>Interest Expense</t>
  </si>
  <si>
    <t>Interest Income</t>
  </si>
  <si>
    <t>EBT</t>
  </si>
  <si>
    <t>Provision for income taxes</t>
  </si>
  <si>
    <t>Losses from equity-method investments, net of tax</t>
  </si>
  <si>
    <t>Total Tax</t>
  </si>
  <si>
    <t>Net Income</t>
  </si>
  <si>
    <t>Balance Sheet</t>
  </si>
  <si>
    <t>ASSETS</t>
  </si>
  <si>
    <t>Cash and cash equivalents</t>
  </si>
  <si>
    <t>Restricted cash</t>
  </si>
  <si>
    <t>Short-term marketable securities</t>
  </si>
  <si>
    <t>Accounts receivable, net of allowances for uncollectible amounts of $0</t>
  </si>
  <si>
    <t>and $0 as of December 31, 2023 and 2022, respectively</t>
  </si>
  <si>
    <t>Inventory</t>
  </si>
  <si>
    <t>Prepaid expenses</t>
  </si>
  <si>
    <t>Other receivables</t>
  </si>
  <si>
    <t>Income tax receivable</t>
  </si>
  <si>
    <t>Total Current Assets</t>
  </si>
  <si>
    <t>Long-term marketable securities</t>
  </si>
  <si>
    <t>Property and equipment, net of accumulated depreciation of $322,958 and</t>
  </si>
  <si>
    <t>$227,869, as of December 31, 2023 and 2022, respectively</t>
  </si>
  <si>
    <t>Investments, net of allowance for expected credit losses of $17,689 and</t>
  </si>
  <si>
    <t>$14,957 as of December 31, 2023 and 2022, respectively</t>
  </si>
  <si>
    <t>Right-of-use assets, net</t>
  </si>
  <si>
    <t>Intangible assets, net</t>
  </si>
  <si>
    <t>Goodwill</t>
  </si>
  <si>
    <t>Deferred income taxes</t>
  </si>
  <si>
    <t>Other assets, net</t>
  </si>
  <si>
    <t>Total Assets</t>
  </si>
  <si>
    <t>LIABILITIES</t>
  </si>
  <si>
    <t>Current maturities of long-term debt</t>
  </si>
  <si>
    <t>Accounts payable</t>
  </si>
  <si>
    <t>Accrued expenses</t>
  </si>
  <si>
    <t>Equipment deposits</t>
  </si>
  <si>
    <t>Deferred revenue, current</t>
  </si>
  <si>
    <t>Payable pursuant to tax benefit arrangements, current</t>
  </si>
  <si>
    <t>Other current liabilities</t>
  </si>
  <si>
    <t>Total current liabilities</t>
  </si>
  <si>
    <t>Long-term debt, net of current maturities</t>
  </si>
  <si>
    <t>Lease liabilities, net of current portion</t>
  </si>
  <si>
    <t>Deferred revenue, net of current portion</t>
  </si>
  <si>
    <t>Deferred tax liabilities</t>
  </si>
  <si>
    <t>Payable pursuant to tax benefit arrangements, net of current portion</t>
  </si>
  <si>
    <t>Other liabilities</t>
  </si>
  <si>
    <t>Total Noncurrent Liabilities</t>
  </si>
  <si>
    <t>Total Liabilities</t>
  </si>
  <si>
    <t>EQUITY</t>
  </si>
  <si>
    <t>Class A common stock, $.0001 par value, 300,000 shares authorized, 86,760</t>
  </si>
  <si>
    <t>and 83,430 shares issued and outstanding as of December 31, 2023 and</t>
  </si>
  <si>
    <t>2022, respectively</t>
  </si>
  <si>
    <t>Class B common stock, $.0001 par value, 100,000 shares authorized, 1,397</t>
  </si>
  <si>
    <t>and 6,146 shares issued and outstanding as of December 31, 2023 and 2022,</t>
  </si>
  <si>
    <t>respectively</t>
  </si>
  <si>
    <t>Accumulated other comprehensive income (loss)</t>
  </si>
  <si>
    <t>Additional paid in capital</t>
  </si>
  <si>
    <t>Accumulated deficit</t>
  </si>
  <si>
    <t>Total stockholders' deficit attributable to Planet Fitness, Inc.</t>
  </si>
  <si>
    <t>Non-controlling interests</t>
  </si>
  <si>
    <t>Total stockholders' deficit</t>
  </si>
  <si>
    <t>Total liabilities and stockholders' deficit</t>
  </si>
  <si>
    <t>Check</t>
  </si>
  <si>
    <t>Cash Flow Statement</t>
  </si>
  <si>
    <t>CASH FROM OPERATING</t>
  </si>
  <si>
    <t>Net income</t>
  </si>
  <si>
    <t>Adjustments to reconcile net income to net cash provided by operating activities:</t>
  </si>
  <si>
    <t>Depreciation and amortization</t>
  </si>
  <si>
    <t>Amortization of deferred financing costs</t>
  </si>
  <si>
    <t>Write-off of deferred financing costs</t>
  </si>
  <si>
    <t>Accretion of marketable securities discount</t>
  </si>
  <si>
    <t>Dividends accrued on held-to-maturity investment</t>
  </si>
  <si>
    <t>Credit loss (gain) on held-to-maturity investment</t>
  </si>
  <si>
    <t>Deferred tax expense</t>
  </si>
  <si>
    <t>(Gain) loss on re-measurement of tax benefit arrangement liability</t>
  </si>
  <si>
    <t>Gain on sale of corporate-owned stores</t>
  </si>
  <si>
    <t>Loss on reacquired franchise rights</t>
  </si>
  <si>
    <t>Equity-based compensation</t>
  </si>
  <si>
    <t>Changes in operating assets and liabilities, net of acquisitions:</t>
  </si>
  <si>
    <t>Accounts receivable</t>
  </si>
  <si>
    <t>Change in Net Working Capital</t>
  </si>
  <si>
    <t>Other assets and other current assets</t>
  </si>
  <si>
    <t>Accounts payable and accrued expenses</t>
  </si>
  <si>
    <t>Other liabilities and other current liabilities</t>
  </si>
  <si>
    <t>Income taxes</t>
  </si>
  <si>
    <t>Payments pursuant to tax benefit arrangements</t>
  </si>
  <si>
    <t>Deferred revenue</t>
  </si>
  <si>
    <t>Leases</t>
  </si>
  <si>
    <t>Net cash provided by operating activities</t>
  </si>
  <si>
    <t xml:space="preserve">CASH FROM INVESTING </t>
  </si>
  <si>
    <t>Additions to property and equipment</t>
  </si>
  <si>
    <t>Acquisitions of franchisees</t>
  </si>
  <si>
    <t>Proceeds from sale of property and equipment</t>
  </si>
  <si>
    <t>Proceeds from sale of corporate-owned stores</t>
  </si>
  <si>
    <t>Purchases of marketable securities</t>
  </si>
  <si>
    <t>Maturities of marketable securities</t>
  </si>
  <si>
    <t>Other investments</t>
  </si>
  <si>
    <t>Net cash used in investing activities</t>
  </si>
  <si>
    <t>CASH FROM FINANCING</t>
  </si>
  <si>
    <t>Proceeds from issuance of long-term debt</t>
  </si>
  <si>
    <t>Proceeds from issuance of Variable Funding Notes</t>
  </si>
  <si>
    <t>Proceeds from issuance of Class A common stock</t>
  </si>
  <si>
    <t>Principal payments on capital lease obligations</t>
  </si>
  <si>
    <t>Repayment of long-term debt and variable funding notes</t>
  </si>
  <si>
    <t>Payment of deferred financing and other debt-related costs</t>
  </si>
  <si>
    <t>Repurchase and retirement of Class A common stock</t>
  </si>
  <si>
    <t>Distributions to members of Pla-Fit Holdings</t>
  </si>
  <si>
    <t>Net cash (used in) provided by financing activities</t>
  </si>
  <si>
    <t>Effects of exchange rate changes on cash and cash equivalents</t>
  </si>
  <si>
    <t>Net (decrease) increase in cash, cash equivalents and restricted cash</t>
  </si>
  <si>
    <t>Cash, cash equivalents and restricted cash, beginning of period</t>
  </si>
  <si>
    <t>Cash, cash equivalents and restricted cash, end of period</t>
  </si>
  <si>
    <t>Assumption and Drivers</t>
  </si>
  <si>
    <t>All figures in USD thousands unless stated</t>
  </si>
  <si>
    <t>Days in Period</t>
  </si>
  <si>
    <t>Revenue growth rate</t>
  </si>
  <si>
    <t>Gross Margin</t>
  </si>
  <si>
    <t>SG&amp;A Margin</t>
  </si>
  <si>
    <t>Total Dividends / Distributions Paid</t>
  </si>
  <si>
    <t>Working Capital Drivers</t>
  </si>
  <si>
    <t>Days Sales Outstanding</t>
  </si>
  <si>
    <t>Days Inventory Outstanding </t>
  </si>
  <si>
    <t>Days Payable Outstanding</t>
  </si>
  <si>
    <t>Capital Intensity Drivers</t>
  </si>
  <si>
    <t>CapEx</t>
  </si>
  <si>
    <t>Depreciation &amp; Amortization</t>
  </si>
  <si>
    <t>Working Capital Schedule</t>
  </si>
  <si>
    <t>AMOUNTS PER DAY</t>
  </si>
  <si>
    <t>Accounts Receivable (Days)</t>
  </si>
  <si>
    <t>Inventory (Days)</t>
  </si>
  <si>
    <t>Accounts Payable (Days)</t>
  </si>
  <si>
    <t>TOTAL AMOUNTS</t>
  </si>
  <si>
    <t>Accounts Receivable</t>
  </si>
  <si>
    <t>Accounts Payable</t>
  </si>
  <si>
    <t>NET WORKING CAPITAL</t>
  </si>
  <si>
    <t>Current Assets</t>
  </si>
  <si>
    <t>Current Liabilities</t>
  </si>
  <si>
    <t>Net Working Capital</t>
  </si>
  <si>
    <t>Cash from Working Capital Items</t>
  </si>
  <si>
    <t>Depreciation Schedule</t>
  </si>
  <si>
    <t>Capital Expenditure</t>
  </si>
  <si>
    <t xml:space="preserve">EXISTING ASSET DEPRECIATION </t>
  </si>
  <si>
    <t>Years</t>
  </si>
  <si>
    <t>Percent of Full Year</t>
  </si>
  <si>
    <t>Useful Life: Existing Assets</t>
  </si>
  <si>
    <t>Yr 1</t>
  </si>
  <si>
    <t>Yr 2</t>
  </si>
  <si>
    <t>Yr 3</t>
  </si>
  <si>
    <t>Yr 4</t>
  </si>
  <si>
    <t>Yr 5</t>
  </si>
  <si>
    <t>Open PP&amp;E</t>
  </si>
  <si>
    <t>NEW ASSET DEPRECIATION</t>
  </si>
  <si>
    <t>Useful Life: New Assets</t>
  </si>
  <si>
    <t xml:space="preserve">First Year Accounting Depreciation </t>
  </si>
  <si>
    <t>Year</t>
  </si>
  <si>
    <t>Life</t>
  </si>
  <si>
    <t>2024F</t>
  </si>
  <si>
    <t>2025F</t>
  </si>
  <si>
    <t>2026F</t>
  </si>
  <si>
    <t>2027F</t>
  </si>
  <si>
    <t>2028F</t>
  </si>
  <si>
    <t>-</t>
  </si>
  <si>
    <t>Amounts for Depreciation</t>
  </si>
  <si>
    <t>Capex</t>
  </si>
  <si>
    <t>Per Yr</t>
  </si>
  <si>
    <t>Total Asset Depreciation</t>
  </si>
  <si>
    <t>Existing Assets</t>
  </si>
  <si>
    <t>New Assets</t>
  </si>
  <si>
    <t>Total Depreciation</t>
  </si>
  <si>
    <t>Debt Schedule: Part 1</t>
  </si>
  <si>
    <t>CASH</t>
  </si>
  <si>
    <t>Beginning Balance</t>
  </si>
  <si>
    <t>Increase / (Decrease)</t>
  </si>
  <si>
    <t>Ending Balance</t>
  </si>
  <si>
    <t>Interest Rate</t>
  </si>
  <si>
    <t>LONG TERM DEBT</t>
  </si>
  <si>
    <t>Created by EDGAR Online, Inc.</t>
  </si>
  <si>
    <t>PLANET FITNESS, INC.</t>
  </si>
  <si>
    <t>Table_Of_Contents</t>
  </si>
  <si>
    <t>Form Type: 10-K</t>
  </si>
  <si>
    <t>Period End: Dec 31, 2023</t>
  </si>
  <si>
    <t>Date Filed: Feb 29, 2024</t>
  </si>
  <si>
    <t>Table Of Contents</t>
  </si>
  <si>
    <t>TABLE1</t>
  </si>
  <si>
    <t>TABLE2</t>
  </si>
  <si>
    <t>TABLE3</t>
  </si>
  <si>
    <t>TABLE4</t>
  </si>
  <si>
    <t>TABLE5</t>
  </si>
  <si>
    <t>TABLE6</t>
  </si>
  <si>
    <t>TABLE7</t>
  </si>
  <si>
    <t>TABLE8</t>
  </si>
  <si>
    <t>TABLE9</t>
  </si>
  <si>
    <t>TABLE10</t>
  </si>
  <si>
    <t>TABLE11</t>
  </si>
  <si>
    <t>TABLE12</t>
  </si>
  <si>
    <t>CASH FLOW</t>
  </si>
  <si>
    <t>TABLE13</t>
  </si>
  <si>
    <t>TABLE14</t>
  </si>
  <si>
    <t>BALANCE SHEET</t>
  </si>
  <si>
    <t>INCOME STATEMENT</t>
  </si>
  <si>
    <t>TABLE15</t>
  </si>
  <si>
    <t>CASH FLOW2</t>
  </si>
  <si>
    <t>STOCKHOLDERS EQUITY</t>
  </si>
  <si>
    <t>TABLE16</t>
  </si>
  <si>
    <t>TABLE17</t>
  </si>
  <si>
    <t>TABLE18</t>
  </si>
  <si>
    <t>TABLE19</t>
  </si>
  <si>
    <t>TABLE20</t>
  </si>
  <si>
    <t>TABLE21</t>
  </si>
  <si>
    <t>TABLE22</t>
  </si>
  <si>
    <t>TABLE23</t>
  </si>
  <si>
    <t>TABLE24</t>
  </si>
  <si>
    <t>TABLE25</t>
  </si>
  <si>
    <t>TABLE26</t>
  </si>
  <si>
    <t>TABLE27</t>
  </si>
  <si>
    <t>TABLE28</t>
  </si>
  <si>
    <t>TABLE29</t>
  </si>
  <si>
    <t>BALANCE SHEET2</t>
  </si>
  <si>
    <t>TABLE30</t>
  </si>
  <si>
    <t>TABLE31</t>
  </si>
  <si>
    <t>TABLE32</t>
  </si>
  <si>
    <t>TABLE33</t>
  </si>
  <si>
    <t>TABLE34</t>
  </si>
  <si>
    <t>TABLE35</t>
  </si>
  <si>
    <t>TABLE36</t>
  </si>
  <si>
    <t>TABLE37</t>
  </si>
  <si>
    <t>TABLE38</t>
  </si>
  <si>
    <t>TABLE39</t>
  </si>
  <si>
    <t>TABLE40</t>
  </si>
  <si>
    <t>TABLE41</t>
  </si>
  <si>
    <t>TABLE42</t>
  </si>
  <si>
    <t>TABLE43</t>
  </si>
  <si>
    <t>TABLE44</t>
  </si>
  <si>
    <t>TABLE45</t>
  </si>
  <si>
    <t>TABLE46</t>
  </si>
  <si>
    <t>TABLE47</t>
  </si>
  <si>
    <t>TABLE48</t>
  </si>
  <si>
    <t>TABLE49</t>
  </si>
  <si>
    <t>TABLE50</t>
  </si>
  <si>
    <t>TABLE51</t>
  </si>
  <si>
    <t>TABLE52</t>
  </si>
  <si>
    <t>TABLE53</t>
  </si>
  <si>
    <t>TABLE54</t>
  </si>
  <si>
    <t>TABLE55</t>
  </si>
  <si>
    <t>TABLE56</t>
  </si>
  <si>
    <t>TABLE57</t>
  </si>
  <si>
    <t>TABLE58</t>
  </si>
  <si>
    <t>TABLE59</t>
  </si>
  <si>
    <t>VALUATION AND QUALIFYING ACCOUNTS</t>
  </si>
  <si>
    <t>TABLE60</t>
  </si>
  <si>
    <t>TABLE61</t>
  </si>
  <si>
    <t>TABLE62</t>
  </si>
  <si>
    <t>TABLE63</t>
  </si>
  <si>
    <t>TABLE64</t>
  </si>
  <si>
    <t>SUBSIDIARIES</t>
  </si>
  <si>
    <t>TABLE65</t>
  </si>
  <si>
    <t>TABLE66</t>
  </si>
  <si>
    <t>TABLE67</t>
  </si>
  <si>
    <t>TABLE68</t>
  </si>
  <si>
    <t>(Exact name of Registrant as specified in its Charter)</t>
  </si>
  <si>
    <t>Delaware</t>
  </si>
  <si>
    <t>38-3942097</t>
  </si>
  <si>
    <t>(State or Other Jurisdiction of Incorporation or</t>
  </si>
  <si>
    <t>Organization)</t>
  </si>
  <si>
    <t>(I.R.S. Employer Identification No.)</t>
  </si>
  <si>
    <t>Securities registered pursuant to Section 12(b) of the Act:</t>
  </si>
  <si>
    <t>Title of each class</t>
  </si>
  <si>
    <t>Name of each exchange on which</t>
  </si>
  <si>
    <t>Trading Symbol(s)</t>
  </si>
  <si>
    <t>registered</t>
  </si>
  <si>
    <t>Class A common stock, $0.0001 Par</t>
  </si>
  <si>
    <t>Value</t>
  </si>
  <si>
    <t>PLNT</t>
  </si>
  <si>
    <t>New York Stock Exchange</t>
  </si>
  <si>
    <t>Large accelerated filer</t>
  </si>
  <si>
    <t>?</t>
  </si>
  <si>
    <t>Accelerated filer</t>
  </si>
  <si>
    <t>Non-accelerated filer</t>
  </si>
  <si>
    <t>Small reporting company</t>
  </si>
  <si>
    <t>Emerging Growth Company</t>
  </si>
  <si>
    <t>State/Province</t>
  </si>
  <si>
    <t>Store Count</t>
  </si>
  <si>
    <t>Florida</t>
  </si>
  <si>
    <t>New York</t>
  </si>
  <si>
    <t>South Carolina</t>
  </si>
  <si>
    <t>Pennsylvania</t>
  </si>
  <si>
    <t>Georgia</t>
  </si>
  <si>
    <t>New Hampshire</t>
  </si>
  <si>
    <t>New Jersey</t>
  </si>
  <si>
    <t>North Carolina</t>
  </si>
  <si>
    <t>California</t>
  </si>
  <si>
    <t>Alabama</t>
  </si>
  <si>
    <t>Massachusetts</t>
  </si>
  <si>
    <t>Maine</t>
  </si>
  <si>
    <t>Ontario</t>
  </si>
  <si>
    <t>Vermont</t>
  </si>
  <si>
    <t>[[Image Removed: 2387]]</t>
  </si>
  <si>
    <t>Planet Fitness, Inc.</t>
  </si>
  <si>
    <t>S&amp;P 500 Index</t>
  </si>
  <si>
    <t>Russell 2000 (Total Return)</t>
  </si>
  <si>
    <t>Index</t>
  </si>
  <si>
    <t>Invesco Dynamic Leisure and</t>
  </si>
  <si>
    <t>Entertainment ETF (PEJ)</t>
  </si>
  <si>
    <t>Year Ended December 31,</t>
  </si>
  <si>
    <t>(in thousands)</t>
  </si>
  <si>
    <t>Franchise segment</t>
  </si>
  <si>
    <t>Corporate-owned stores segment</t>
  </si>
  <si>
    <t>Equipment segment</t>
  </si>
  <si>
    <t>Total revenue</t>
  </si>
  <si>
    <t>Segment EBITDA</t>
  </si>
  <si>
    <t>Corporate and other(1)</t>
  </si>
  <si>
    <t>Total Segment EBITDA(2)</t>
  </si>
  <si>
    <t>Corporate-owned</t>
  </si>
  <si>
    <t>Franchise</t>
  </si>
  <si>
    <t>stores</t>
  </si>
  <si>
    <t>Equipment</t>
  </si>
  <si>
    <t>Corporate and other</t>
  </si>
  <si>
    <t>Total</t>
  </si>
  <si>
    <t>Year Ended December 31, 2023</t>
  </si>
  <si>
    <t>Income (loss) from operations</t>
  </si>
  <si>
    <t>Other income (expense)</t>
  </si>
  <si>
    <t>Losses from equity-method investments,</t>
  </si>
  <si>
    <t>net of tax</t>
  </si>
  <si>
    <t>Segment EBITDA(1)</t>
  </si>
  <si>
    <t>Year Ended December 31, 2022</t>
  </si>
  <si>
    <t>Table o    f Contents</t>
  </si>
  <si>
    <t>Franchisee-owned stores:</t>
  </si>
  <si>
    <t>Stores operated at beginning of period</t>
  </si>
  <si>
    <t>New stores opened</t>
  </si>
  <si>
    <t>Stores acquired from the Company</t>
  </si>
  <si>
    <t>Stores debranded, sold or consolidated(1)</t>
  </si>
  <si>
    <t>Stores operated at end of period</t>
  </si>
  <si>
    <t>Corporate-owned stores:</t>
  </si>
  <si>
    <t>Stores sold to franchisees</t>
  </si>
  <si>
    <t>Stores acquired from franchisees</t>
  </si>
  <si>
    <t>Total stores:</t>
  </si>
  <si>
    <t>Years Ended December 31,</t>
  </si>
  <si>
    <t>Same store sales growth:</t>
  </si>
  <si>
    <t>Franchisee-owned stores</t>
  </si>
  <si>
    <t>Corporate-owned stores</t>
  </si>
  <si>
    <t>System-wide stores</t>
  </si>
  <si>
    <t>Number of stores in same store sales base:</t>
  </si>
  <si>
    <t>Total stores</t>
  </si>
  <si>
    <t>Interest income</t>
  </si>
  <si>
    <t>Interest expense</t>
  </si>
  <si>
    <t>Purchase accounting adjustments-revenue(1)</t>
  </si>
  <si>
    <t>Purchase accounting adjustments-rent(2)</t>
  </si>
  <si>
    <t>Loss on reacquired franchise rights(3)</t>
  </si>
  <si>
    <t>Transaction fees and acquisition-related costs(4)</t>
  </si>
  <si>
    <t>Gain on settlement of preexisting contract with acquiree(5)</t>
  </si>
  <si>
    <t>Executive transition costs(6)</t>
  </si>
  <si>
    <t>Legal matters(7)</t>
  </si>
  <si>
    <t>Loss (gain) on adjustment of allowance for credit losses on held-to-maturity</t>
  </si>
  <si>
    <t>investment(8)</t>
  </si>
  <si>
    <t>Dividend income on held-to-maturity investment(9)</t>
  </si>
  <si>
    <t>Tax benefit arrangement remeasurement(10)</t>
  </si>
  <si>
    <t>Gain on sale of corporate-owned stores(11)</t>
  </si>
  <si>
    <t>Amortization of basis difference of equity-method investments(12)</t>
  </si>
  <si>
    <t>Other(13)</t>
  </si>
  <si>
    <t>Adjusted EBITDA</t>
  </si>
  <si>
    <t>(1) Represents the impact of revenue-related purchase accounting adjustments</t>
  </si>
  <si>
    <t>associated with the 2012 Acquisition. At the time of the 2012 Acquisition, the</t>
  </si>
  <si>
    <t>Company maintained a deferred revenue account, which consisted of deferred area</t>
  </si>
  <si>
    <t>development agreement fees, deferred franchise fees, and deferred enrollment</t>
  </si>
  <si>
    <t>fees that the Company billed and collected up front but recognizes for GAAP</t>
  </si>
  <si>
    <t>purposes at a later date. In connection with the 2012 Acquisition, it was</t>
  </si>
  <si>
    <t>determined that the carrying amount of deferred revenue was greater than the</t>
  </si>
  <si>
    <t>fair value assessed in accordance with ASC 805-Business Combinations, which</t>
  </si>
  <si>
    <t>resulted in a write-down of the carrying value of the deferred revenue balance</t>
  </si>
  <si>
    <t>upon application of acquisition push-down accounting under ASC 805. These</t>
  </si>
  <si>
    <t>amounts represent the additional revenue that would have been recognized if the</t>
  </si>
  <si>
    <t>write-down to deferred revenue had not occurred in connection with the</t>
  </si>
  <si>
    <t>application of acquisition pushdown accounting.</t>
  </si>
  <si>
    <t>(2) Represents the impact of rent related purchase accounting adjustments. In</t>
  </si>
  <si>
    <t>accordance with guidance in ASC 805-Business Combinations, in connection with</t>
  </si>
  <si>
    <t>the 2012 Acquisition, the Company's deferred rent liability was required to be</t>
  </si>
  <si>
    <t>written off as of the acquisition date and rent was recorded on a straight-line</t>
  </si>
  <si>
    <t>basis from the acquisition date through the end of the lease term. This resulted</t>
  </si>
  <si>
    <t>in higher overall rent expense each period than would have otherwise been</t>
  </si>
  <si>
    <t>recorded had the deferred rent liability not been written off as a result of the</t>
  </si>
  <si>
    <t>acquisition push down accounting applied in accordance with ASC 805. Adjustments</t>
  </si>
  <si>
    <t>of $0.1 million and $0.2 million in the years ended December 31, 2023 and 2022,</t>
  </si>
  <si>
    <t>respectively, reflect the difference between the higher rent expense recorded in</t>
  </si>
  <si>
    <t>accordance with GAAP since the acquisition</t>
  </si>
  <si>
    <t>51</t>
  </si>
  <si>
    <t>and the rent expense that would have been recorded had the 2012 Acquisition not</t>
  </si>
  <si>
    <t>occurred. Adjustments of $0.5 million and $0.3 million for the years ended</t>
  </si>
  <si>
    <t>December 31, 2023 and 2022, respectively, are due to the amortization of</t>
  </si>
  <si>
    <t>favorable and unfavorable lease intangible assets. All of the rent related</t>
  </si>
  <si>
    <t>purchase accounting adjustments are adjustments to rent expense which is</t>
  </si>
  <si>
    <t>included in store operations on our consolidated statements of operations.</t>
  </si>
  <si>
    <t>(3) Represents the impact of a non-cash loss recorded in accordance with ASC</t>
  </si>
  <si>
    <t>805-Business Combinations related to our acquisitions of franchisee-owned</t>
  </si>
  <si>
    <t>stores. The loss recorded under GAAP represents the difference between the fair</t>
  </si>
  <si>
    <t>value of the reacquired franchise rights and the contractual terms of the</t>
  </si>
  <si>
    <t>reacquired franchise rights and is included in other losses, net on our</t>
  </si>
  <si>
    <t>consolidated statements of operations.</t>
  </si>
  <si>
    <t>(4) Represents transaction fees and acquisition-related costs incurred in</t>
  </si>
  <si>
    <t>connection with our acquisition of franchisee-owned stores.</t>
  </si>
  <si>
    <t>(5) Represents a gain on settlement of deferred revenue from existing contracts</t>
  </si>
  <si>
    <t>with acquired franchisee-stores recorded in accordance with ASC 805 - Business</t>
  </si>
  <si>
    <t>Combinations, and is included in other losses, net on our consolidated</t>
  </si>
  <si>
    <t>statements of operations.</t>
  </si>
  <si>
    <t>(6) Represents certain severance and related expenses recorded in connection</t>
  </si>
  <si>
    <t>with the departure of the Chief Executive Officer and the elimination of the</t>
  </si>
  <si>
    <t>President and Chief Operating Officer position. Also includes costs associated</t>
  </si>
  <si>
    <t>with the search for a new Chief Executive Officer and retention payments for</t>
  </si>
  <si>
    <t>certain key employees through the Chief Executive Officer transition.</t>
  </si>
  <si>
    <t>(7) Represents costs associated with legal matters in which the Company is a</t>
  </si>
  <si>
    <t>defendant. In 2022, this represents an $8.6 million legal reserve related to</t>
  </si>
  <si>
    <t>preliminary terms of a settlement agreement with a franchisee in Mexico (the</t>
  </si>
  <si>
    <t>"Preliminary Settlement Agreement") and a $1.2 million reserve against an</t>
  </si>
  <si>
    <t>indemnification receivable related to a legal matter. During 2023, the Company</t>
  </si>
  <si>
    <t>revised its reserve related to the Preliminary Settlement Agreement and recorded</t>
  </si>
  <si>
    <t>an increase to the liability of $6.3 million to $14.5 million, net of legal fees</t>
  </si>
  <si>
    <t>paid, and subsequently paid the liability.</t>
  </si>
  <si>
    <t>(8) Represents a loss (gain) on the adjustment of the allowance for credit</t>
  </si>
  <si>
    <t>losses on the Company's held-to-maturity investment.</t>
  </si>
  <si>
    <t>(9) Represents dividend income recognized on a held-to-maturity investment.</t>
  </si>
  <si>
    <t>(10) Represents gains related to the adjustment of our tax benefit arrangements</t>
  </si>
  <si>
    <t>primarily due to changes in our deferred state tax rate.</t>
  </si>
  <si>
    <t>(11) Represents a gain on the sale of corporate-owned stores.</t>
  </si>
  <si>
    <t>(12) Represents the amortization expense of the Company's pro-rata portion of</t>
  </si>
  <si>
    <t>the basis difference in its equity method investees, which is included within</t>
  </si>
  <si>
    <t>losses from equity-method investments, net of tax on our consolidated statements</t>
  </si>
  <si>
    <t>of operations.</t>
  </si>
  <si>
    <t>(13) Represents certain other gains and charges that we do not believe reflect</t>
  </si>
  <si>
    <t>our underlying business performance.</t>
  </si>
  <si>
    <t>Adjusted net income assumes that all net income is attributable to Planet</t>
  </si>
  <si>
    <t>Fitness, Inc., which assumes the full exchange of all outstanding Holdings Units</t>
  </si>
  <si>
    <t>for shares of Class A common stock of Planet Fitness, Inc., adjusted for certain</t>
  </si>
  <si>
    <t>non-cash and other items that we do not believe directly reflect our core</t>
  </si>
  <si>
    <t>operations. Adjusted net income per share, diluted, is calculated by dividing</t>
  </si>
  <si>
    <t>Adjusted net income by the total weighted-average shares of Class A common stock</t>
  </si>
  <si>
    <t>outstanding plus any dilutive options and restricted stock units as calculated</t>
  </si>
  <si>
    <t>in accordance with GAAP and assuming the full exchange of all outstanding</t>
  </si>
  <si>
    <t>Holdings Units and corresponding Class B common stock as of the beginning of</t>
  </si>
  <si>
    <t>each period presented. Adjusted net income and Adjusted net income per share,</t>
  </si>
  <si>
    <t>diluted, are supplemental measures of operating performance that do not</t>
  </si>
  <si>
    <t>represent and should not be considered alternatives to net income and earnings</t>
  </si>
  <si>
    <t>per share, as calculated in accordance with by GAAP. We believe Adjusted net</t>
  </si>
  <si>
    <t>income and Adjusted net income per share, diluted, supplement GAAP measures and</t>
  </si>
  <si>
    <t>enable us to more effectively evaluate our performance period-over-period. A</t>
  </si>
  <si>
    <t>reconciliation of net income to Adjusted net income, the most directly</t>
  </si>
  <si>
    <t>comparable GAAP measure, and the computation of Adjusted net income per share,</t>
  </si>
  <si>
    <t>diluted, are set forth below:</t>
  </si>
  <si>
    <t>52</t>
  </si>
  <si>
    <t>(in thousands, except per share data)</t>
  </si>
  <si>
    <t>Loss on extinguishment of debt(14)</t>
  </si>
  <si>
    <t>Purchase accounting amortization(15)</t>
  </si>
  <si>
    <t>Adjusted income before income taxes</t>
  </si>
  <si>
    <t>Adjusted income taxes(16)</t>
  </si>
  <si>
    <t>Adjusted net income</t>
  </si>
  <si>
    <t>Adjusted net income per share, diluted</t>
  </si>
  <si>
    <t>Adjusted weighted-average shares outstanding, diluted(17)</t>
  </si>
  <si>
    <t>accordance with GAAP since the acquisition and the rent expense that would have</t>
  </si>
  <si>
    <t>been recorded had the 2012 Acquisition not occurred. Adjustments of $0.5 million</t>
  </si>
  <si>
    <t>and $0.3 million for the years ended December 31, 2023 and 2022, respectively,</t>
  </si>
  <si>
    <t>are due to the amortization of favorable and unfavorable lease intangible</t>
  </si>
  <si>
    <t>assets. All of the rent related purchase accounting adjustments are adjustments</t>
  </si>
  <si>
    <t>to rent expense which is included in store operations on our consolidated</t>
  </si>
  <si>
    <t>defendant. In 2022, this represents an $8.6 million legal reserve related to the</t>
  </si>
  <si>
    <t>Preliminary Settlement Agreement and a $1.2 million reserve against an</t>
  </si>
  <si>
    <t>53</t>
  </si>
  <si>
    <t>(14) Represents a loss on extinguishment of debt as a result of the repayment of</t>
  </si>
  <si>
    <t>the 2018-1 Class A-2-I notes prior to the anticipated repayment date.</t>
  </si>
  <si>
    <t>(15) Includes $12.4 million of amortization of intangible assets, other than</t>
  </si>
  <si>
    <t>favorable leases, for each of the years ended December 31, 2023 and 2022,</t>
  </si>
  <si>
    <t>recorded in connection with the 2012 Acquisition, and $39.1 million and $27.9</t>
  </si>
  <si>
    <t>million of amortization of intangible assets for the years ended December 31,</t>
  </si>
  <si>
    <t>2023 and 2022, respectively, created in connection with historical acquisitions</t>
  </si>
  <si>
    <t>of franchisee-owned stores. The adjustment represents the amount of actual</t>
  </si>
  <si>
    <t>non-cash amortization expense recorded, in accordance with GAAP, in each period.</t>
  </si>
  <si>
    <t>(16) Represents corporate income taxes at an assumed effective tax rate of 25.9%</t>
  </si>
  <si>
    <t>for both the years ended December 31, 2023 and 2022, applied to adjusted income</t>
  </si>
  <si>
    <t>before income taxes.</t>
  </si>
  <si>
    <t>(17) Assumes the full exchange of all outstanding Holdings Units and</t>
  </si>
  <si>
    <t>corresponding shares of Class B common stock for shares of Class A common stock</t>
  </si>
  <si>
    <t>of Planet Fitness, Inc.</t>
  </si>
  <si>
    <t>A reconciliation of net income per share, diluted, to Adjusted net income per</t>
  </si>
  <si>
    <t>share, diluted, is set forth below:</t>
  </si>
  <si>
    <t>Net income per</t>
  </si>
  <si>
    <t>(in thousands, except per share amounts)</t>
  </si>
  <si>
    <t>Weighted Average Shares</t>
  </si>
  <si>
    <t>share, diluted</t>
  </si>
  <si>
    <t>Net income attributable to Planet Fitness, Inc.(1)</t>
  </si>
  <si>
    <t>Assumed exchange of shares(2)</t>
  </si>
  <si>
    <t>Adjustments to arrive at adjusted income before income</t>
  </si>
  <si>
    <t>taxes(3)</t>
  </si>
  <si>
    <t>Adjusted income taxes(4)</t>
  </si>
  <si>
    <t>EBITDA Margin</t>
  </si>
  <si>
    <t>New stores(1)</t>
  </si>
  <si>
    <t>Selling, general and administrative(2)</t>
  </si>
  <si>
    <t>Impact of eliminations(3)</t>
  </si>
  <si>
    <t>Purchase accounting adjustments(4)</t>
  </si>
  <si>
    <t>Four-wall</t>
  </si>
  <si>
    <t>Royalty adjustment(5)</t>
  </si>
  <si>
    <t>Royalty adjusted four-wall</t>
  </si>
  <si>
    <t>Amount</t>
  </si>
  <si>
    <t>% of Total Revenues</t>
  </si>
  <si>
    <t>Revenue:</t>
  </si>
  <si>
    <t>National advertising fund revenue</t>
  </si>
  <si>
    <t>Operating costs and expenses:</t>
  </si>
  <si>
    <t>Cost of revenue</t>
  </si>
  <si>
    <t>Store operations</t>
  </si>
  <si>
    <t>Selling, general and administrative</t>
  </si>
  <si>
    <t>National advertising fund expense</t>
  </si>
  <si>
    <t>Other losses, net</t>
  </si>
  <si>
    <t>Total operating costs and expenses</t>
  </si>
  <si>
    <t>Income from operations</t>
  </si>
  <si>
    <t>Other income (expense), net:</t>
  </si>
  <si>
    <t>Other income (expense), net</t>
  </si>
  <si>
    <t>Total other income (expense), net</t>
  </si>
  <si>
    <t>Income before income taxes</t>
  </si>
  <si>
    <t>Less net income attributable to non-controlling</t>
  </si>
  <si>
    <t>interests</t>
  </si>
  <si>
    <t>Net income attributable to Planet Fitness, Inc.</t>
  </si>
  <si>
    <t>CASH_FLOW</t>
  </si>
  <si>
    <t>Summary of Cash Flows</t>
  </si>
  <si>
    <t>Net cash provided by (used in):</t>
  </si>
  <si>
    <t>Operating activities</t>
  </si>
  <si>
    <t>Investing activities</t>
  </si>
  <si>
    <t>Financing activities</t>
  </si>
  <si>
    <t>Effect of foreign exchange rates on cash</t>
  </si>
  <si>
    <t>Net decrease in cash, cash equivalents and restricted cash</t>
  </si>
  <si>
    <t>New corporate-owned stores</t>
  </si>
  <si>
    <t>Existing corporate-owned stores</t>
  </si>
  <si>
    <t>Information systems</t>
  </si>
  <si>
    <t>Corporate and all other</t>
  </si>
  <si>
    <t>Total capital expenditures</t>
  </si>
  <si>
    <t>Contractual Obligations and Commitments</t>
  </si>
  <si>
    <t>The following table presents contractual obligations and commercial commitments</t>
  </si>
  <si>
    <t>as of December 31, 2023.</t>
  </si>
  <si>
    <t>Short Term</t>
  </si>
  <si>
    <t>Long Term</t>
  </si>
  <si>
    <t>Long-term debt(1)</t>
  </si>
  <si>
    <t>Interest on long-term debt</t>
  </si>
  <si>
    <t>Obligations under tax benefit arrangements(2)</t>
  </si>
  <si>
    <t>Operating leases</t>
  </si>
  <si>
    <t>Advertising commitments(3)</t>
  </si>
  <si>
    <t>Purchase obligations(4)</t>
  </si>
  <si>
    <t>Total contractual obligations</t>
  </si>
  <si>
    <t>BALANCE_SHEET</t>
  </si>
  <si>
    <t>Planet Fitness, Inc. and Subsidiaries</t>
  </si>
  <si>
    <t>Consolidated Balance Sheets</t>
  </si>
  <si>
    <t>As of December 31,</t>
  </si>
  <si>
    <t>Assets</t>
  </si>
  <si>
    <t>Current assets:</t>
  </si>
  <si>
    <t>Total current assets</t>
  </si>
  <si>
    <t>Total assets</t>
  </si>
  <si>
    <t>Liabilities and stockholders' deficit</t>
  </si>
  <si>
    <t>Current liabilities:</t>
  </si>
  <si>
    <t>Total noncurrent liabilities</t>
  </si>
  <si>
    <t>Commitments and contingencies (Note 18)</t>
  </si>
  <si>
    <t>Stockholders' equity (deficit):</t>
  </si>
  <si>
    <t>INCOME_STATEMENT</t>
  </si>
  <si>
    <t>Consolidated Statements of Operations</t>
  </si>
  <si>
    <t>For the Years Ended December 31,</t>
  </si>
  <si>
    <t>Total other expense, net</t>
  </si>
  <si>
    <t>Less net income attributable to non-controlling interests</t>
  </si>
  <si>
    <t>Net income per share of Class A common stock:</t>
  </si>
  <si>
    <t>Basic</t>
  </si>
  <si>
    <t>Diluted</t>
  </si>
  <si>
    <t>Weighted-average shares of Class A common stock outstanding:</t>
  </si>
  <si>
    <t>Consolidated Statements of Comprehensive Income</t>
  </si>
  <si>
    <t>Net income including non-controlling interests</t>
  </si>
  <si>
    <t>Other comprehensive income (loss), net:</t>
  </si>
  <si>
    <t>Foreign currency translation adjustments</t>
  </si>
  <si>
    <t>Change in unrealized gain on marketable securities, net of tax</t>
  </si>
  <si>
    <t>Total other comprehensive income (loss), net</t>
  </si>
  <si>
    <t>Total comprehensive income including non-controlling interests</t>
  </si>
  <si>
    <t>Less: total comprehensive income attributable to</t>
  </si>
  <si>
    <t>non-controlling interests</t>
  </si>
  <si>
    <t>Total comprehensive income attributable to Planet Fitness, Inc. $</t>
  </si>
  <si>
    <t>CASH_FLOW2</t>
  </si>
  <si>
    <t>Consolidated Statements of Cash Flows</t>
  </si>
  <si>
    <t>Cash flows from operating activities:</t>
  </si>
  <si>
    <t>Cash flows from investing activities:</t>
  </si>
  <si>
    <t>Cash flows from financing activities:</t>
  </si>
  <si>
    <t>Supplemental cash flow information:</t>
  </si>
  <si>
    <t>Net cash paid for income taxes</t>
  </si>
  <si>
    <t>Cash paid for interest</t>
  </si>
  <si>
    <t>Non-cash investing activities:</t>
  </si>
  <si>
    <t>Non-cash additions to property and equipment included in accounts payable and accrued</t>
  </si>
  <si>
    <t>expenses</t>
  </si>
  <si>
    <t>Fair value of stores exchanged for equity-method investment</t>
  </si>
  <si>
    <t>Fair value of common stock issued as consideration for acquisition</t>
  </si>
  <si>
    <t>STOCKHOLDERS_EQUITY</t>
  </si>
  <si>
    <t>Accumulated</t>
  </si>
  <si>
    <t>Class A</t>
  </si>
  <si>
    <t>Class B</t>
  </si>
  <si>
    <t>other</t>
  </si>
  <si>
    <t>Additional</t>
  </si>
  <si>
    <t>common stock</t>
  </si>
  <si>
    <t>comprehensive</t>
  </si>
  <si>
    <t>paid-in</t>
  </si>
  <si>
    <t>Non-controlling</t>
  </si>
  <si>
    <t>Total equity</t>
  </si>
  <si>
    <t>Shares</t>
  </si>
  <si>
    <t>income (loss)</t>
  </si>
  <si>
    <t>capital</t>
  </si>
  <si>
    <t>deficit</t>
  </si>
  <si>
    <t>(deficit)</t>
  </si>
  <si>
    <t>Balance at January 1, 2021</t>
  </si>
  <si>
    <t>$8</t>
  </si>
  <si>
    <t>$1</t>
  </si>
  <si>
    <t>Equity-based compensation expense</t>
  </si>
  <si>
    <t>Retirement of Class B common stock</t>
  </si>
  <si>
    <t>Exchanges of Class B common stock</t>
  </si>
  <si>
    <t>Tax benefit arrangement liability and</t>
  </si>
  <si>
    <t>deferred taxes arising from exchanges of</t>
  </si>
  <si>
    <t>Class B common stock</t>
  </si>
  <si>
    <t>Exercise of stock options, vesting of</t>
  </si>
  <si>
    <t>restricted share units and ESPP share</t>
  </si>
  <si>
    <t>purchase</t>
  </si>
  <si>
    <t>Distributions paid to members of Pla-Fit</t>
  </si>
  <si>
    <t>Holdings</t>
  </si>
  <si>
    <t>Non-cash adjustments to VIEs</t>
  </si>
  <si>
    <t>Other comprehensive loss</t>
  </si>
  <si>
    <t>Balance at December 31, 2021</t>
  </si>
  <si>
    <t>Repurchase and retirement of Class A</t>
  </si>
  <si>
    <t>Issuance of common stock for acquisition</t>
  </si>
  <si>
    <t>Deferred taxes arising from exchanges of</t>
  </si>
  <si>
    <t>Class B common stock and other</t>
  </si>
  <si>
    <t>adjustments</t>
  </si>
  <si>
    <t>Balance at December 31, 2022</t>
  </si>
  <si>
    <t>Exchanges of Class B common stock and</t>
  </si>
  <si>
    <t>other adjustments</t>
  </si>
  <si>
    <t>Deconsolidation of VIEs</t>
  </si>
  <si>
    <t>Other comprehensive income</t>
  </si>
  <si>
    <t>Balance at December 31, 2023</t>
  </si>
  <si>
    <t>$9</t>
  </si>
  <si>
    <t>Vendor A</t>
  </si>
  <si>
    <t>Vendor B</t>
  </si>
  <si>
    <t>2022</t>
  </si>
  <si>
    <t>2021</t>
  </si>
  <si>
    <t>*</t>
  </si>
  <si>
    <t>Vendor C</t>
  </si>
  <si>
    <t>41%</t>
  </si>
  <si>
    <t>Vendor D</t>
  </si>
  <si>
    <t>77%</t>
  </si>
  <si>
    <t>Buildings and building improvements</t>
  </si>
  <si>
    <t>to 40 years</t>
  </si>
  <si>
    <t>Information technology and systems</t>
  </si>
  <si>
    <t>to 5 years</t>
  </si>
  <si>
    <t>Fitness equipment</t>
  </si>
  <si>
    <t>to 7 years</t>
  </si>
  <si>
    <t>Furniture and fixtures</t>
  </si>
  <si>
    <t>5 years</t>
  </si>
  <si>
    <t>Vehicles</t>
  </si>
  <si>
    <t>Leasehold improvements</t>
  </si>
  <si>
    <t>Shorter of useful life of</t>
  </si>
  <si>
    <t>asset or lease term</t>
  </si>
  <si>
    <t>Notes to Consolidated Financial Statements</t>
  </si>
  <si>
    <t>(Amounts in thousands, except share and per share amounts)</t>
  </si>
  <si>
    <t>The carrying value and estimated fair value of long-term debt were as follows:</t>
  </si>
  <si>
    <t>December 31, 2023</t>
  </si>
  <si>
    <t>December 31, 2022</t>
  </si>
  <si>
    <t>Estimated fair</t>
  </si>
  <si>
    <t>Carrying value</t>
  </si>
  <si>
    <t>value(1)</t>
  </si>
  <si>
    <t>Liabilities</t>
  </si>
  <si>
    <t>PF Melville</t>
  </si>
  <si>
    <t>MMR</t>
  </si>
  <si>
    <t>Cash &amp; cash equivalents</t>
  </si>
  <si>
    <t>Other current assets</t>
  </si>
  <si>
    <t>Accrued expenses and other current liabilities</t>
  </si>
  <si>
    <t>(5) Acquisitions</t>
  </si>
  <si>
    <t>The allocation of the purchase consideration was as follows:</t>
  </si>
  <si>
    <t>Property and equipment</t>
  </si>
  <si>
    <t>Right of use assets</t>
  </si>
  <si>
    <t>Other long-term assets</t>
  </si>
  <si>
    <t>Intangible assets</t>
  </si>
  <si>
    <t>Deferred income taxes, net</t>
  </si>
  <si>
    <t>Lease liabilities</t>
  </si>
  <si>
    <t>Other long-term liabilities</t>
  </si>
  <si>
    <t>Fair value</t>
  </si>
  <si>
    <t>Useful life</t>
  </si>
  <si>
    <t>Reacquired franchise rights (1)</t>
  </si>
  <si>
    <t>Customer relationships (2)</t>
  </si>
  <si>
    <t>Reacquired area development rights (3)</t>
  </si>
  <si>
    <t>Total intangible assets subject to amortization</t>
  </si>
  <si>
    <t>income for the year ended December 31, 2023 are included within the consolidated</t>
  </si>
  <si>
    <t>statement of operations. The unaudited pro forma financial information was as</t>
  </si>
  <si>
    <t>follows:</t>
  </si>
  <si>
    <t>Total revenues</t>
  </si>
  <si>
    <t>Income before taxes</t>
  </si>
  <si>
    <t>(7) Property and equipment</t>
  </si>
  <si>
    <t>Property and equipment consists of the following:</t>
  </si>
  <si>
    <t>Land</t>
  </si>
  <si>
    <t>Buildings and improvements</t>
  </si>
  <si>
    <t>Furniture &amp; fixtures</t>
  </si>
  <si>
    <t>Information technology and systems assets</t>
  </si>
  <si>
    <t>Construction in progress</t>
  </si>
  <si>
    <t>Total property and equipment</t>
  </si>
  <si>
    <t>Accumulated depreciation</t>
  </si>
  <si>
    <t>Total property and equipment, net</t>
  </si>
  <si>
    <t>Unrealized</t>
  </si>
  <si>
    <t>Amortized Cost</t>
  </si>
  <si>
    <t>Unrealized Gains</t>
  </si>
  <si>
    <t>Losses</t>
  </si>
  <si>
    <t>Fair Value(1)</t>
  </si>
  <si>
    <t>Level 1</t>
  </si>
  <si>
    <t>Level 2</t>
  </si>
  <si>
    <t>Cash equivalents</t>
  </si>
  <si>
    <t>Money market funds</t>
  </si>
  <si>
    <t>U.S. treasury securities</t>
  </si>
  <si>
    <t>Total cash equivalents</t>
  </si>
  <si>
    <t>Short-term marketable</t>
  </si>
  <si>
    <t>securities</t>
  </si>
  <si>
    <t>Commercial paper</t>
  </si>
  <si>
    <t>Corporate debt securities</t>
  </si>
  <si>
    <t>U.S. government agency</t>
  </si>
  <si>
    <t>Total short-term marketable</t>
  </si>
  <si>
    <t>Long-term marketable</t>
  </si>
  <si>
    <t>Total long-term marketable</t>
  </si>
  <si>
    <t>Beginning allowance for expected credit losses</t>
  </si>
  <si>
    <t>Loss (gain) on adjustment of allowance for credit losses on</t>
  </si>
  <si>
    <t>held-to-maturity investment</t>
  </si>
  <si>
    <t>Write-offs, net of recoveries</t>
  </si>
  <si>
    <t>Ending allowance for expected credit losses</t>
  </si>
  <si>
    <t>BALANCE_SHEET2</t>
  </si>
  <si>
    <t>December 31,</t>
  </si>
  <si>
    <t>Balance Sheet Classification</t>
  </si>
  <si>
    <t>Operating</t>
  </si>
  <si>
    <t>Right of use asset, net</t>
  </si>
  <si>
    <t>Finance</t>
  </si>
  <si>
    <t>Property and equipment, net</t>
  </si>
  <si>
    <t>Total lease assets</t>
  </si>
  <si>
    <t>Current:</t>
  </si>
  <si>
    <t>Noncurrent:</t>
  </si>
  <si>
    <t>Total lease liabilities</t>
  </si>
  <si>
    <t>Weighted-average remaining lease term -</t>
  </si>
  <si>
    <t>operating leases</t>
  </si>
  <si>
    <t>8.0 years</t>
  </si>
  <si>
    <t>8.1 years</t>
  </si>
  <si>
    <t>Weighted-average discount rate - operating leases</t>
  </si>
  <si>
    <t>Operating lease cost</t>
  </si>
  <si>
    <t>Variable lease cost</t>
  </si>
  <si>
    <t>Total lease cost</t>
  </si>
  <si>
    <t>Supplemental disclosures of cash flow information related to leases were as</t>
  </si>
  <si>
    <t>Cash paid, net, for lease liabilities</t>
  </si>
  <si>
    <t>Operating lease ROU assets obtained in exchange for</t>
  </si>
  <si>
    <t>operating lease liabilities, excluding Acquisitions</t>
  </si>
  <si>
    <t>Acquisition-related operating lease ROU assets obtained</t>
  </si>
  <si>
    <t>in exchange for operating lease liabilities</t>
  </si>
  <si>
    <t>Thereafter</t>
  </si>
  <si>
    <t>Total lease payments</t>
  </si>
  <si>
    <t>Less: imputed interest</t>
  </si>
  <si>
    <t>Present value of future minimum lease liabilities</t>
  </si>
  <si>
    <t>Goodwill at December 31, 2022</t>
  </si>
  <si>
    <t>Acquisition of franchisee-owned stores (Note 5)</t>
  </si>
  <si>
    <t>Goodwill at December 31, 2023</t>
  </si>
  <si>
    <t>A summary of intangible assets is as follows:</t>
  </si>
  <si>
    <t>Gross</t>
  </si>
  <si>
    <t>carrying</t>
  </si>
  <si>
    <t>Net carrying</t>
  </si>
  <si>
    <t>amount</t>
  </si>
  <si>
    <t>amortization</t>
  </si>
  <si>
    <t>Finite-lived intangible assets:</t>
  </si>
  <si>
    <t>Customer relationships</t>
  </si>
  <si>
    <t>Reacquired franchise rights</t>
  </si>
  <si>
    <t>Total finite-lived intangible assets</t>
  </si>
  <si>
    <t>Indefinite-lived intangible assets:</t>
  </si>
  <si>
    <t>Trade and brand names</t>
  </si>
  <si>
    <t>Total intangible assets</t>
  </si>
  <si>
    <t>Amortization expense related to the finite-lived intangible assets totaled</t>
  </si>
  <si>
    <t>$40,294, and $16,677 for the years ended December 31, 2023, 2022 and</t>
  </si>
  <si>
    <t>respectively. The anticipated annual amortization expense to be recognized</t>
  </si>
  <si>
    <t>in future years as of December 31, 2023 is as follows:</t>
  </si>
  <si>
    <t>2018-1</t>
  </si>
  <si>
    <t>Class A-2-II notes</t>
  </si>
  <si>
    <t>2019-1</t>
  </si>
  <si>
    <t>Class A-2 notes</t>
  </si>
  <si>
    <t>2022-1</t>
  </si>
  <si>
    <t>Class A-2-I notes</t>
  </si>
  <si>
    <t>Total debt, excluding deferred financing costs</t>
  </si>
  <si>
    <t>Deferred financing costs, net of accumulated amortization</t>
  </si>
  <si>
    <t>Total debt, net</t>
  </si>
  <si>
    <t>Current portion of long-term debt</t>
  </si>
  <si>
    <t>Long-term debt and borrowings under Variable Funding Notes, net of</t>
  </si>
  <si>
    <t>current portion</t>
  </si>
  <si>
    <t>Contract Liabilities</t>
  </si>
  <si>
    <t>Contract liabilities consist primarily of deferred revenue resulting from</t>
  </si>
  <si>
    <t>initial and renewal franchise fees and ADA fees paid by franchisees, as well as</t>
  </si>
  <si>
    <t>transfer fees, which are generally recognized on a straight-line basis over the</t>
  </si>
  <si>
    <t>term of the underlying franchise agreement. Also included are corporate-owned</t>
  </si>
  <si>
    <t>store enrollment fees, annual fees and monthly fees as well as deferred</t>
  </si>
  <si>
    <t>equipment rebates relating to our equipment business. We classify these contract</t>
  </si>
  <si>
    <t>liabilities as deferred revenue in our consolidated balance sheets.</t>
  </si>
  <si>
    <t>The following table reflects the change in contract liabilities between</t>
  </si>
  <si>
    <t>December 31, 2022 and December 31, 2023:</t>
  </si>
  <si>
    <t>Contract</t>
  </si>
  <si>
    <t>liabilities</t>
  </si>
  <si>
    <t>Revenue recognized that was included in the contract liability at the</t>
  </si>
  <si>
    <t>beginning of the year</t>
  </si>
  <si>
    <t>Increase, excluding amounts recognized as revenue during the period</t>
  </si>
  <si>
    <t>Contract liabilities to be recognized in:</t>
  </si>
  <si>
    <t>The summary set forth below represents the balances in deferred revenue:</t>
  </si>
  <si>
    <t>Prepaid membership fees</t>
  </si>
  <si>
    <t>Enrollment fees</t>
  </si>
  <si>
    <t>Equipment discount</t>
  </si>
  <si>
    <t>Annual membership fees</t>
  </si>
  <si>
    <t>Area development and franchise fees</t>
  </si>
  <si>
    <t>Total deferred revenue</t>
  </si>
  <si>
    <t>Long-term portion of deferred revenue</t>
  </si>
  <si>
    <t>Current portion of deferred revenue</t>
  </si>
  <si>
    <t>Franchise revenue - interim CEO</t>
  </si>
  <si>
    <t>Franchise revenue - other</t>
  </si>
  <si>
    <t>Equipment revenue - interim CEO</t>
  </si>
  <si>
    <t>Equipment revenue - other</t>
  </si>
  <si>
    <t>Total revenue from related parties</t>
  </si>
  <si>
    <t>Stock options</t>
  </si>
  <si>
    <t>RSUs</t>
  </si>
  <si>
    <t>PSUs</t>
  </si>
  <si>
    <t>ESPP</t>
  </si>
  <si>
    <t>Total(1)</t>
  </si>
  <si>
    <t>Stock Options</t>
  </si>
  <si>
    <t>Generally, stock options awarded vest annually, on a tranche by tranche basis,</t>
  </si>
  <si>
    <t>over a period of four years with a maximum contractual term of 10 years.</t>
  </si>
  <si>
    <t>The fair value of stock option awards granted were determined on the grant date</t>
  </si>
  <si>
    <t>using the Black-Scholes valuation model based on the following assumptions:</t>
  </si>
  <si>
    <t>Expected term (years)(1)</t>
  </si>
  <si>
    <t>Expected volatility(2)</t>
  </si>
  <si>
    <t>Risk-free interest rate(3)</t>
  </si>
  <si>
    <t>Dividend yield(4)</t>
  </si>
  <si>
    <t>The following summarizes stock option activity for the year ended December 31,</t>
  </si>
  <si>
    <t>2023:</t>
  </si>
  <si>
    <t>Weighted average</t>
  </si>
  <si>
    <t>remaining</t>
  </si>
  <si>
    <t>contractual term</t>
  </si>
  <si>
    <t>Aggregate</t>
  </si>
  <si>
    <t>exercise price</t>
  </si>
  <si>
    <t>(years)</t>
  </si>
  <si>
    <t>intrinsic value</t>
  </si>
  <si>
    <t>Outstanding at January 1, 2023</t>
  </si>
  <si>
    <t>Granted</t>
  </si>
  <si>
    <t>Exercised</t>
  </si>
  <si>
    <t>Forfeited</t>
  </si>
  <si>
    <t>Outstanding at December 31, 2023</t>
  </si>
  <si>
    <t>Vested or expected to vest at December 31,</t>
  </si>
  <si>
    <t>2023</t>
  </si>
  <si>
    <t>Exercisable at December 31, 2023</t>
  </si>
  <si>
    <t>Restricted stock units</t>
  </si>
  <si>
    <t>fair value</t>
  </si>
  <si>
    <t>Unvested outstanding at January 1, 2023</t>
  </si>
  <si>
    <t>Vested</t>
  </si>
  <si>
    <t>Unvested outstanding at December 31, 2023</t>
  </si>
  <si>
    <t>Performance share units</t>
  </si>
  <si>
    <t>Expected to vest at December 31, 2023</t>
  </si>
  <si>
    <t>The following table sets forth reconciliations of the numerators and</t>
  </si>
  <si>
    <t>denominators used to compute basic and diluted earnings per share of Class A</t>
  </si>
  <si>
    <t>common stock:</t>
  </si>
  <si>
    <t>Numerator</t>
  </si>
  <si>
    <t>Less: net income attributable to non-controlling interests</t>
  </si>
  <si>
    <t>Net income attributable to Planet Fitness, Inc. - basic &amp;</t>
  </si>
  <si>
    <t>diluted</t>
  </si>
  <si>
    <t>Denominator</t>
  </si>
  <si>
    <t>Weighted-average shares of Class A common stock</t>
  </si>
  <si>
    <t>outstanding - basic</t>
  </si>
  <si>
    <t>Effect of dilutive securities:</t>
  </si>
  <si>
    <t>Performance stock units</t>
  </si>
  <si>
    <t>outstanding - diluted</t>
  </si>
  <si>
    <t>Earnings per share of Class A common stock - basic</t>
  </si>
  <si>
    <t>Earnings per share of Class A common stock - diluted</t>
  </si>
  <si>
    <t>Domestic</t>
  </si>
  <si>
    <t>Foreign</t>
  </si>
  <si>
    <t>Total income before the provision for income taxes</t>
  </si>
  <si>
    <t>The provision for income taxes consists of the following:</t>
  </si>
  <si>
    <t>Federal</t>
  </si>
  <si>
    <t>State</t>
  </si>
  <si>
    <t>Total current tax expense</t>
  </si>
  <si>
    <t>Deferred:</t>
  </si>
  <si>
    <t>Total deferred tax expense</t>
  </si>
  <si>
    <t>U.S. statutory tax rate</t>
  </si>
  <si>
    <t>State and local taxes, net of federal benefit</t>
  </si>
  <si>
    <t>State rate change impact on deferred taxes</t>
  </si>
  <si>
    <t>Tax benefit arrangement liability adjustment</t>
  </si>
  <si>
    <t>Foreign tax rate differential</t>
  </si>
  <si>
    <t>Withholding taxes and other</t>
  </si>
  <si>
    <t>Colorado store sale</t>
  </si>
  <si>
    <t>Change in valuation allowance</t>
  </si>
  <si>
    <t>Non-deductible executive compensation</t>
  </si>
  <si>
    <t>Income attributable to non-controlling interests</t>
  </si>
  <si>
    <t>Effective tax rate</t>
  </si>
  <si>
    <t>Deferred tax assets:</t>
  </si>
  <si>
    <t>Goodwill and intangible assets</t>
  </si>
  <si>
    <t>Net operating loss</t>
  </si>
  <si>
    <t>Equity method investment</t>
  </si>
  <si>
    <t>Allowance for current expected credit loss</t>
  </si>
  <si>
    <t>Deferred tax assets</t>
  </si>
  <si>
    <t>Valuation allowance</t>
  </si>
  <si>
    <t>Deferred tax assets, net of valuation allowance</t>
  </si>
  <si>
    <t>Deferred tax liabilities:</t>
  </si>
  <si>
    <t>Total deferred tax liabilities</t>
  </si>
  <si>
    <t>Total deferred tax assets and liabilities</t>
  </si>
  <si>
    <t>Reported as:</t>
  </si>
  <si>
    <t>Deferred income taxes - non-current assets</t>
  </si>
  <si>
    <t>Deferred income taxes - non-current liabilities</t>
  </si>
  <si>
    <t>Balance at beginning of year</t>
  </si>
  <si>
    <t>Decrease related to prior year tax positions</t>
  </si>
  <si>
    <t>Balance at end of year</t>
  </si>
  <si>
    <t>Franchise segment revenue - U.S.</t>
  </si>
  <si>
    <t>Franchise segment revenue - International</t>
  </si>
  <si>
    <t>Franchise segment total</t>
  </si>
  <si>
    <t>Corporate-owned stores segment - U.S.</t>
  </si>
  <si>
    <t>Corporate-owned stores segment - International</t>
  </si>
  <si>
    <t>Corporate-owned stores segment total</t>
  </si>
  <si>
    <t>Equipment segment - U.S.</t>
  </si>
  <si>
    <t>Equipment segment - International</t>
  </si>
  <si>
    <t>Equipment segment total</t>
  </si>
  <si>
    <t>Total Segment EBITDA</t>
  </si>
  <si>
    <t>Less:</t>
  </si>
  <si>
    <t>Interest expense, net</t>
  </si>
  <si>
    <t>The following table summarizes the Company's assets by reportable segment:</t>
  </si>
  <si>
    <t>Unallocated</t>
  </si>
  <si>
    <t>Total consolidated assets</t>
  </si>
  <si>
    <t>Total consolidated goodwill</t>
  </si>
  <si>
    <t>VALUATION_AND_QUALIFYING_ACCOUNTS</t>
  </si>
  <si>
    <t>Allowance For Uncollectible Amounts:</t>
  </si>
  <si>
    <t>Provision for</t>
  </si>
  <si>
    <t>Balance at</t>
  </si>
  <si>
    <t>(recovery of)</t>
  </si>
  <si>
    <t>Beginning of</t>
  </si>
  <si>
    <t>doubtful</t>
  </si>
  <si>
    <t>Write-offs and</t>
  </si>
  <si>
    <t>Balance at End of</t>
  </si>
  <si>
    <t>Period</t>
  </si>
  <si>
    <t>accounts, net</t>
  </si>
  <si>
    <t>December 31, 2021</t>
  </si>
  <si>
    <t>$7</t>
  </si>
  <si>
    <t>(Gain) loss on</t>
  </si>
  <si>
    <t>adjustment of</t>
  </si>
  <si>
    <t>allowance for</t>
  </si>
  <si>
    <t>credit losses on</t>
  </si>
  <si>
    <t>held-to-maturity</t>
  </si>
  <si>
    <t>Balance at End</t>
  </si>
  <si>
    <t>investment</t>
  </si>
  <si>
    <t>Write-offs and other</t>
  </si>
  <si>
    <t>of Period</t>
  </si>
  <si>
    <t>(Benefit) provision</t>
  </si>
  <si>
    <t>Utilization of</t>
  </si>
  <si>
    <t>of allowance</t>
  </si>
  <si>
    <t>allowance</t>
  </si>
  <si>
    <t>Incorporated by Reference</t>
  </si>
  <si>
    <t>Exhibit</t>
  </si>
  <si>
    <t>Filed herewith</t>
  </si>
  <si>
    <t>Form</t>
  </si>
  <si>
    <t>File no.</t>
  </si>
  <si>
    <t>Filing date</t>
  </si>
  <si>
    <t>number</t>
  </si>
  <si>
    <t>description</t>
  </si>
  <si>
    <t>Amended and Restated Base Indenture dated</t>
  </si>
  <si>
    <t>8-K</t>
  </si>
  <si>
    <t>001-37534</t>
  </si>
  <si>
    <t>10-Feb-22</t>
  </si>
  <si>
    <t>February 10, 2022 between Planet Fitness</t>
  </si>
  <si>
    <t>Master Issuer LLC, as Master Issuer, and</t>
  </si>
  <si>
    <t>Citibank, N.A., as Trustee and Securities</t>
  </si>
  <si>
    <t>Intermediary</t>
  </si>
  <si>
    <t>Series 2018-1 Supplement dated August 1,</t>
  </si>
  <si>
    <t>1-Aug-18</t>
  </si>
  <si>
    <t>2018 between Planet Fitness Master Issuer LLC,</t>
  </si>
  <si>
    <t>as Master Issuer of the Series 2018-1 fixed</t>
  </si>
  <si>
    <t>rate senior secured notes, Class A-2, and</t>
  </si>
  <si>
    <t>Series 2018-1 variable funding senior notes,</t>
  </si>
  <si>
    <t>Class A-1, and Citibank, N.A., as Trustee and</t>
  </si>
  <si>
    <t>Series 2018-1 Securities Intermediary</t>
  </si>
  <si>
    <t>Series 2019-1 Supplement dated December 3,</t>
  </si>
  <si>
    <t>3-Dec-19</t>
  </si>
  <si>
    <t>2019 between Planet Fitness Master Issuer LLC,</t>
  </si>
  <si>
    <t>as Master Issuer of the Series 2019-1 3.858%</t>
  </si>
  <si>
    <t>Fixed Rate Senior Secured Notes, Class A-2,</t>
  </si>
  <si>
    <t>and Citibank, N.A., as Trustee and Series</t>
  </si>
  <si>
    <t>2019-1 Securities Intermediary</t>
  </si>
  <si>
    <t>Description of Securities of the</t>
  </si>
  <si>
    <t>10-K</t>
  </si>
  <si>
    <t>28-Feb-20</t>
  </si>
  <si>
    <t>Registrant</t>
  </si>
  <si>
    <t>Series 2022-1 Supplement dated February 10,</t>
  </si>
  <si>
    <t>2022, between Planet Fitness Master Issuer</t>
  </si>
  <si>
    <t>LLC, as Master Issuer of the Series 2022-1</t>
  </si>
  <si>
    <t>fixed rate senior secured notes, Class A-2,</t>
  </si>
  <si>
    <t>and Series 2022-1 variable funding senior</t>
  </si>
  <si>
    <t>notes, Class A-1, and Citibank, N.A., as</t>
  </si>
  <si>
    <t>Trustee and Series 2022-1 Securities</t>
  </si>
  <si>
    <t>Intermediary.</t>
  </si>
  <si>
    <t>Form of Amended and Restated Pla-Fit</t>
  </si>
  <si>
    <t>S-1/A</t>
  </si>
  <si>
    <t>333-205141</t>
  </si>
  <si>
    <t>15-Jul-15</t>
  </si>
  <si>
    <t>Holdings, LLC Operating Agreement</t>
  </si>
  <si>
    <t>Form of Tax Receivable Agreement with the</t>
  </si>
  <si>
    <t>Continuing LLC Owners</t>
  </si>
  <si>
    <t>First Amendment to Tax Receivable Agreement,</t>
  </si>
  <si>
    <t>X</t>
  </si>
  <si>
    <t>dated December 22, 2023, with the Continuing</t>
  </si>
  <si>
    <t>LLC Owners</t>
  </si>
  <si>
    <t>Direct     Investors</t>
  </si>
  <si>
    <t>dated December 22, 2023, with the Direct</t>
  </si>
  <si>
    <t>Investors</t>
  </si>
  <si>
    <t>Form of Registration Rights Agreement</t>
  </si>
  <si>
    <t>Amendment No. 1 to the Registration Rights</t>
  </si>
  <si>
    <t>10-Q</t>
  </si>
  <si>
    <t>03-Nov-16</t>
  </si>
  <si>
    <t>Agreement, dated August 30, 2016, by and among</t>
  </si>
  <si>
    <t>Planet Fitness, Inc., the Investors (as</t>
  </si>
  <si>
    <t>defined therein) and the Managers (as defined</t>
  </si>
  <si>
    <t>therein)</t>
  </si>
  <si>
    <t>Form of Exchange Agreement</t>
  </si>
  <si>
    <t>Amendment No. 1 to the Exchange Agreement,</t>
  </si>
  <si>
    <t>dated August 30, 2016, by and among Planet</t>
  </si>
  <si>
    <t>Fitness, Inc., Pla-Fit Holdings, LLC, and the</t>
  </si>
  <si>
    <t>holders of Holdings Units (as defined therein)</t>
  </si>
  <si>
    <t>and shares of Class B Common Stock (as defined</t>
  </si>
  <si>
    <t>Amended and Restated Employment Agreement</t>
  </si>
  <si>
    <t>with Christopher Rondeau</t>
  </si>
  <si>
    <t>Form of Director Indemnification Agreement</t>
  </si>
  <si>
    <t>Form of Confidentiality, Inventions and</t>
  </si>
  <si>
    <t>8-May-19</t>
  </si>
  <si>
    <t>Non-competition Agreement</t>
  </si>
  <si>
    <t>Employment Agreement with Thomas</t>
  </si>
  <si>
    <t>Fitzgerald</t>
  </si>
  <si>
    <t>Amended and Restated Planet Fitness, Inc.</t>
  </si>
  <si>
    <t>9-Nov-23</t>
  </si>
  <si>
    <t>2015 Omnibus Incentive Plan</t>
  </si>
  <si>
    <t>Form of Planet Fitness, Inc.     Long-Term</t>
  </si>
  <si>
    <t>Cash Incentive Plan</t>
  </si>
  <si>
    <t>Form of Stock Option Award</t>
  </si>
  <si>
    <t>01-Mar-21</t>
  </si>
  <si>
    <t>Form of Restricted Stock Unit and</t>
  </si>
  <si>
    <t>1-Mar-22</t>
  </si>
  <si>
    <t>Performance Stock Unit Award Agreement</t>
  </si>
  <si>
    <t>Class A-1 Note Purchase Agreement dated</t>
  </si>
  <si>
    <t>20-Jul-18</t>
  </si>
  <si>
    <t>July 19, 2018 among Planet Fitness Master</t>
  </si>
  <si>
    <t>Issuer LLC, as Master Issuer, Planet Fitness</t>
  </si>
  <si>
    <t>SPV Guarantor LLC, Planet Fitness</t>
  </si>
  <si>
    <t>Franchising LLC, Planet Fitness Assetco LLC</t>
  </si>
  <si>
    <t>and Planet Fitness Equipment Distributor</t>
  </si>
  <si>
    <t>LLC, each as Guarantor, Planet Fitness</t>
  </si>
  <si>
    <t>Holdings, LLC, as manager, certain conduit</t>
  </si>
  <si>
    <t>investors and financial institutions and</t>
  </si>
  <si>
    <t>funding agents, and ING Capital LLC, as</t>
  </si>
  <si>
    <t>provider of letters of credit, as swingline</t>
  </si>
  <si>
    <t>lender and as administrative agent</t>
  </si>
  <si>
    <t>Guarantee and Collateral Agreement dated</t>
  </si>
  <si>
    <t>August 1, 2018 among Planet Fitness</t>
  </si>
  <si>
    <t>Franchising LLC, Planet Fitness Distribution</t>
  </si>
  <si>
    <t>LLC, Planet Fitness Assetco LLC and Planet</t>
  </si>
  <si>
    <t>Fitness SPV Guarantor LLC, each as a</t>
  </si>
  <si>
    <t>Guarantor, and Citibank, N.A., as Trustee</t>
  </si>
  <si>
    <t>Management Agreement dated August 1, 2018</t>
  </si>
  <si>
    <t>among Planet Fitness Master Issuer LLC,</t>
  </si>
  <si>
    <t>Planet Fitness SPV Guarantor LLC, certain</t>
  </si>
  <si>
    <t>subsidiaries of Planet Fitness Master Issuer</t>
  </si>
  <si>
    <t>LLC party thereto, Planet Fitness Holdings,</t>
  </si>
  <si>
    <t>LLC, as Manager, and Citibank, N.A., as</t>
  </si>
  <si>
    <t>Trustee</t>
  </si>
  <si>
    <t>First Amendment dated February 10, 2022 to</t>
  </si>
  <si>
    <t>Management Agreement among Planet Fitness</t>
  </si>
  <si>
    <t>Master Issuer LLC, Planet Fitness SPV</t>
  </si>
  <si>
    <t>Guarantor LLC, certain subsidiaries of</t>
  </si>
  <si>
    <t>Planet Fitness Master Issuer LLC party</t>
  </si>
  <si>
    <t>thereto, Planet Fitness Holdings, LLC, as</t>
  </si>
  <si>
    <t>Manager, and Citibank, N.A., as Trustee.</t>
  </si>
  <si>
    <t>26-Jan-22</t>
  </si>
  <si>
    <t>January 25, 2022 among Planet Fitness Master</t>
  </si>
  <si>
    <t>lender and as administrative agent.</t>
  </si>
  <si>
    <t>Executive Severance &amp; Change in Control</t>
  </si>
  <si>
    <t>7-May-21</t>
  </si>
  <si>
    <t>Policy</t>
  </si>
  <si>
    <t>Registration Rights Agreement, dated</t>
  </si>
  <si>
    <t>February 10, 2022, by and among the Company</t>
  </si>
  <si>
    <t>and the holders party thereto.</t>
  </si>
  <si>
    <t>Form of Lock-Up Agreement, dated as of</t>
  </si>
  <si>
    <t>February 10, 2022, by and among the Company,</t>
  </si>
  <si>
    <t>Plat-Fit Holdings, LLC and the holders party</t>
  </si>
  <si>
    <t>thereto.</t>
  </si>
  <si>
    <t>Employment Agreement with Jennifer</t>
  </si>
  <si>
    <t>9-Nov-22</t>
  </si>
  <si>
    <t>Simmons</t>
  </si>
  <si>
    <t>Employment Agreement with Bill Bode</t>
  </si>
  <si>
    <t>1-Mar-23</t>
  </si>
  <si>
    <t>2018 Employee Stock Purchase Plan</t>
  </si>
  <si>
    <t>Non-Employee Director Compensation Program</t>
  </si>
  <si>
    <t>Form of Restricted Stock Unit Director Award</t>
  </si>
  <si>
    <t>Agreement</t>
  </si>
  <si>
    <t>Separation Agreement, dated as of September 15,</t>
  </si>
  <si>
    <t>15-Sept-23</t>
  </si>
  <si>
    <t>2023, between Planet Fitness, Inc. and Chris</t>
  </si>
  <si>
    <t>Rondeau.</t>
  </si>
  <si>
    <t>Employment Offer Letter dated as of September</t>
  </si>
  <si>
    <t>15, 2023 between Planet Fitness, Inc. and Craig R.</t>
  </si>
  <si>
    <t>Benson.</t>
  </si>
  <si>
    <t>Employment Offer Letter, originally dated as of</t>
  </si>
  <si>
    <t>1-Nov-23</t>
  </si>
  <si>
    <t>September 15, 2023 and as amended by the Addendum</t>
  </si>
  <si>
    <t>on October 31, 2023, between Planet Fitness, Inc.</t>
  </si>
  <si>
    <t>and Craig R. Benson    .</t>
  </si>
  <si>
    <t>Retention Bonus Agreement with Thomas</t>
  </si>
  <si>
    <t>List of Subsidiaries of the Registrant</t>
  </si>
  <si>
    <t>Consent of KPMG LLP</t>
  </si>
  <si>
    <t>Certification of Chief Executive Officer,</t>
  </si>
  <si>
    <t>pursuant to Rule 13a-14(a)/15d-14(a), as adopted</t>
  </si>
  <si>
    <t>pursuant to Section 302 of the Sarbanes-Oxley Act</t>
  </si>
  <si>
    <t>of 2002</t>
  </si>
  <si>
    <t>Certification of Chief Financial Officer,</t>
  </si>
  <si>
    <t>pursuant to 18 U.S.C. Section 1350, as adopted</t>
  </si>
  <si>
    <t>pursuant to Section 906 of the Sarbanes-Oxley Act</t>
  </si>
  <si>
    <t>Policy     For Recoupment of In    centive</t>
  </si>
  <si>
    <t>Compensation</t>
  </si>
  <si>
    <t>Interactive Data Files Pursuant to Rule 405 of</t>
  </si>
  <si>
    <t>Regulation S-T formatted as Inline XBRL: (i)</t>
  </si>
  <si>
    <t>Consolidated Balance Sheets, (ii) Consolidated</t>
  </si>
  <si>
    <t>Statements of Operations, (iii) Consolidated</t>
  </si>
  <si>
    <t>Statements of Comprehensive Income, (iv)</t>
  </si>
  <si>
    <t>Consolidated Statements of Cash Flows, (v)</t>
  </si>
  <si>
    <t>Consolidated Statements of Changes in Equity, and</t>
  </si>
  <si>
    <t>(vi) Notes to Consolidated Financial Statements</t>
  </si>
  <si>
    <t>Cover Page Interactive Data File Inline XBRL and</t>
  </si>
  <si>
    <t>contained in Exhibit 101</t>
  </si>
  <si>
    <t>Exhibit 21.1</t>
  </si>
  <si>
    <t>SUBSIDIARIES OF PLANET FITNESS, INC.</t>
  </si>
  <si>
    <t>Entity</t>
  </si>
  <si>
    <t>Jurisdiction</t>
  </si>
  <si>
    <t>Planet Fitness Blocker, LLC</t>
  </si>
  <si>
    <t>Pla-Fit Holdings, LLC</t>
  </si>
  <si>
    <t>Planet Intermediate, LLC</t>
  </si>
  <si>
    <t>Planet Fitness Holdings, LLC</t>
  </si>
  <si>
    <t>Planet Fitness SPV Guarantor LLC</t>
  </si>
  <si>
    <t>Planet Fitness Master Issuer LLC</t>
  </si>
  <si>
    <t>Planet Fitness Franchising LLC</t>
  </si>
  <si>
    <t>Planet Fitness Distribution LLC</t>
  </si>
  <si>
    <t>Planet Fitness Assetco LLC</t>
  </si>
  <si>
    <t>Planet Fitness Australia Pty Ltd</t>
  </si>
  <si>
    <t>Australia</t>
  </si>
  <si>
    <t>Planet Fitness Australia Franchise Pty Ltd</t>
  </si>
  <si>
    <t>Planet Fitness Australia Equipment Pty Ltd</t>
  </si>
  <si>
    <t>Planet Fitness Australia Holdings, LLC</t>
  </si>
  <si>
    <t>PFIP International, LLC</t>
  </si>
  <si>
    <t>Planet Fitness International Franchise, LLC</t>
  </si>
  <si>
    <t>Origin Fitness Holdings, LLC</t>
  </si>
  <si>
    <t>Planet Fitness Equipment LLC</t>
  </si>
  <si>
    <t>Pla-Fit Canada Inc.</t>
  </si>
  <si>
    <t>Canada</t>
  </si>
  <si>
    <t>Pla-Fit Canada Franchise Inc.</t>
  </si>
  <si>
    <t>Pla-Fit Canada Equipment Inc.</t>
  </si>
  <si>
    <t>Pla-Fit Franchise LLC</t>
  </si>
  <si>
    <t>PFIP, LLC</t>
  </si>
  <si>
    <t>Planet Fitness NAF, LLC</t>
  </si>
  <si>
    <t>Planet Fitness Realco, LLC</t>
  </si>
  <si>
    <t>Planet Fitness Mexico Holdings, LLC</t>
  </si>
  <si>
    <t>Planet Fitness Mexico S. DE R.L. DE C.V.</t>
  </si>
  <si>
    <t>Mexico</t>
  </si>
  <si>
    <t>Pla-Fit Health LLC</t>
  </si>
  <si>
    <t>PF Coventry, LLC</t>
  </si>
  <si>
    <t>Pla-Fit Health NJNY LLC</t>
  </si>
  <si>
    <t>Bayonne Fitness Group, LLC</t>
  </si>
  <si>
    <t>Bayshore Fitness Group LLC</t>
  </si>
  <si>
    <t>601 Washington Street Fitness Group, LLC</t>
  </si>
  <si>
    <t>Levittown Fitness Group, LLC</t>
  </si>
  <si>
    <t>Long Island Fitness Group, LLC</t>
  </si>
  <si>
    <t>Melville Fitness Group, LLC</t>
  </si>
  <si>
    <t>Peekskill Fitness Group, LLC</t>
  </si>
  <si>
    <t>Carle Place Fitness LLC</t>
  </si>
  <si>
    <t>Edison Fitness Group LLC</t>
  </si>
  <si>
    <t>1040 South Broadway Fitness Group, LLC</t>
  </si>
  <si>
    <t>JFZ LLC</t>
  </si>
  <si>
    <t>Pla-Fit Colorado LLC</t>
  </si>
  <si>
    <t>PF Derry LLC</t>
  </si>
  <si>
    <t>PFCA LLC</t>
  </si>
  <si>
    <t>PF Vallejo, LLC</t>
  </si>
  <si>
    <t>Pizzazz, LLC</t>
  </si>
  <si>
    <t>PFPA, LLC</t>
  </si>
  <si>
    <t>PF Kingston, LLC</t>
  </si>
  <si>
    <t>Pla-Fit Warminster LLC</t>
  </si>
  <si>
    <t>Pizzazz II, LLC</t>
  </si>
  <si>
    <t>PF Greensburg LLC</t>
  </si>
  <si>
    <t>PF Erie LLC</t>
  </si>
  <si>
    <t>Planet Fitness Disaster Relief Fund</t>
  </si>
  <si>
    <t>Sunshine Fitness Growth Holdings, LLC</t>
  </si>
  <si>
    <t>Sunshine Fitness Thomaston, LLC</t>
  </si>
  <si>
    <t>Sunshine Intermediate, LLC</t>
  </si>
  <si>
    <t>Sunshine Sub, LLC</t>
  </si>
  <si>
    <t>Sunshine Fitness Centers, LLC</t>
  </si>
  <si>
    <t>Sunshine Fitness Altamonte, LLC</t>
  </si>
  <si>
    <t>Sunshine Fitness Management, LLC</t>
  </si>
  <si>
    <t>Sunshine Fitness Holdings, LLC</t>
  </si>
  <si>
    <t>Sunshine Fitness Apopka, LLC</t>
  </si>
  <si>
    <t>Sunshine Fitness Orlando, LLC</t>
  </si>
  <si>
    <t>Sunshine Fitness Cocoa, LLC</t>
  </si>
  <si>
    <t>Sunshine Lake Mary, LLC</t>
  </si>
  <si>
    <t>Sunshine Fitness Ocoee, LLC</t>
  </si>
  <si>
    <t>Sunshine Fitness Belle Isle, LLC</t>
  </si>
  <si>
    <t>Sunshine Spa Orlando, LLC</t>
  </si>
  <si>
    <t>Sunshine Fitness Orange City, LLC</t>
  </si>
  <si>
    <t>Sunshine Fitness Oviedo, LLC</t>
  </si>
  <si>
    <t>Sunshine Fitness St. Cloud, LLC</t>
  </si>
  <si>
    <t>Sunshine Fitness Albany, LLC</t>
  </si>
  <si>
    <t>Sunshine Fitness Auburndale, LLC</t>
  </si>
  <si>
    <t>Sunshine Fitness Augusta, LLC</t>
  </si>
  <si>
    <t>Sunshine Fitness Augusta 2, LLC</t>
  </si>
  <si>
    <t>Sunshine Fitness Bayonet Point, LLC</t>
  </si>
  <si>
    <t>Sunshine Fitness Brunswick, LLC</t>
  </si>
  <si>
    <t>Sunshine Fitness Central Georgia ADA, LLC</t>
  </si>
  <si>
    <t>Sunshine Fitness Clermont, LLC</t>
  </si>
  <si>
    <t>Sunshine Fitness Crestview, LLC</t>
  </si>
  <si>
    <t>Sunshine Fitness Rio Pinar, LLC</t>
  </si>
  <si>
    <t>Sunshine Fitness Warner Robins, LLC</t>
  </si>
  <si>
    <t>Sunshine Fitness Arden, LLC</t>
  </si>
  <si>
    <t>Sunshine Fitness Asheville, LLC</t>
  </si>
  <si>
    <t>Sunshine Fitness Inverness, LLC</t>
  </si>
  <si>
    <t>Sunshine Fitness Lake Wales, LLC</t>
  </si>
  <si>
    <t>Sunshine Fitness Marianna, LLC</t>
  </si>
  <si>
    <t>Sunshine Fitness Milledgeville, LLC</t>
  </si>
  <si>
    <t>Sunshine Fitness Milton, LLC</t>
  </si>
  <si>
    <t>Sunshine Fitness New Smyrna Beach, LLC</t>
  </si>
  <si>
    <t>Sunshine Fitness North Augusta, LLC</t>
  </si>
  <si>
    <t>Sunshine Fitness Orlando Lee Rd, LLC</t>
  </si>
  <si>
    <t>Sunshine Fitness Pensacola West, LLC</t>
  </si>
  <si>
    <t>Sunshine Fitness Perry, LLC</t>
  </si>
  <si>
    <t>Sunshine Fitness Sebring, LLC</t>
  </si>
  <si>
    <t>Sunshine Fitness Spindale, LLC</t>
  </si>
  <si>
    <t>Sunshine Fitness Statesboro, LLC</t>
  </si>
  <si>
    <t>Sunshine Fitness Vidalia, LLC</t>
  </si>
  <si>
    <t>Sunshine Fitness Wesley Chapel, LLC</t>
  </si>
  <si>
    <t>Sunshine Fitness Winter Springs, LLC</t>
  </si>
  <si>
    <t>Sunshine Fitness Zephyrhills, LLC</t>
  </si>
  <si>
    <t>Sunshine Fitness Crystal River, LLC</t>
  </si>
  <si>
    <t>Sunshine Fitness Fashion Square, LLC</t>
  </si>
  <si>
    <t>Sunshine Fitness Eustis, LLC</t>
  </si>
  <si>
    <t>Sunshine Fitness Davenport, LLC</t>
  </si>
  <si>
    <t>Sunshine Fitness Dr. Phillips, LLC</t>
  </si>
  <si>
    <t>Sunshine Fitness Dublin, LLC</t>
  </si>
  <si>
    <t>Sunshine Fitness Columbus 1, LLC</t>
  </si>
  <si>
    <t>Sunshine Fitness Columbus 2, LLC</t>
  </si>
  <si>
    <t>Sunshine Fitness Fort Walton Beach, LLC</t>
  </si>
  <si>
    <t>Sunshine Fitness Hinesville, LLC</t>
  </si>
  <si>
    <t>Sunshine Fitness Holden, LLC</t>
  </si>
  <si>
    <t>Sunshine Fitness Jesup, LLC</t>
  </si>
  <si>
    <t>Sunshine Fitness Kissimmee, LLC</t>
  </si>
  <si>
    <t>Sunshine Fitness Kissimmee VSS, LLC</t>
  </si>
  <si>
    <t>Sunshine Fitness Kissimmee 2, LLC</t>
  </si>
  <si>
    <t>Sunshine Fitness Leesburg, LLC</t>
  </si>
  <si>
    <t>Sunshine Fitness Longwood, LLC</t>
  </si>
  <si>
    <t>Sunshine Fitness Pensacola East, LLC</t>
  </si>
  <si>
    <t>Sunshine Fitness Palm Bay, LLC</t>
  </si>
  <si>
    <t>Sunshine Fitness Opelika, LLC</t>
  </si>
  <si>
    <t>Sunshine Fitness Orlando (S. Orange Blossom Trail), LLC</t>
  </si>
  <si>
    <t>Sunshine Fitness Narcoossee, LLC</t>
  </si>
  <si>
    <t>Sunshine Fitness North Florida ADA, LLC</t>
  </si>
  <si>
    <t>Sunshine Fitness Metrowest, LLC</t>
  </si>
  <si>
    <t>Sunshine Fitness Macon, LLC</t>
  </si>
  <si>
    <t>Sunshine Fitness Pensacola North, LLC</t>
  </si>
  <si>
    <t>Sunshine Fitness Pensacola, LLC</t>
  </si>
  <si>
    <t>Sunshine Fitness Phenix City, LLC</t>
  </si>
  <si>
    <t>PF Palmetto Holdings. LLC</t>
  </si>
  <si>
    <t>PF Florence, LLC</t>
  </si>
  <si>
    <t>PF Florence 2, LLC</t>
  </si>
  <si>
    <t>PF Gaffney, LLC</t>
  </si>
  <si>
    <t>PF Greenville, LLC</t>
  </si>
  <si>
    <t>PF Greenville2, LLC</t>
  </si>
  <si>
    <t>PF Greenville3, LLC</t>
  </si>
  <si>
    <t>PF Greer, LLC</t>
  </si>
  <si>
    <t>PF Spartanburg, LLC</t>
  </si>
  <si>
    <t>Spartanburg West, LLC</t>
  </si>
  <si>
    <t>Hendersonville Fitness, LLC</t>
  </si>
  <si>
    <t>Greenville Marketing, LLC</t>
  </si>
  <si>
    <t>Berea Fitness, LLC</t>
  </si>
  <si>
    <t>Lexington Fitness, LLC</t>
  </si>
  <si>
    <t>PF Simpsonville, LLC</t>
  </si>
  <si>
    <t>PF Columbia2, LLC</t>
  </si>
  <si>
    <t>PF Columbia1, LLC</t>
  </si>
  <si>
    <t>PF York, LLC</t>
  </si>
  <si>
    <t>Sunshine Fitness Waynesville, LLC</t>
  </si>
  <si>
    <t>Dowler Holdings, LLC</t>
  </si>
  <si>
    <t>GSH West Palm East, LLC</t>
  </si>
  <si>
    <t>The A Team, LLC</t>
  </si>
  <si>
    <t>PF Clover, LLC</t>
  </si>
  <si>
    <t>PF NC Mint Hill, LLC</t>
  </si>
  <si>
    <t>PF NC Holdings, LLC</t>
  </si>
  <si>
    <t>PF NC7, LLC</t>
  </si>
  <si>
    <t>PF NC 12 Camfield, LLC</t>
  </si>
  <si>
    <t>PF NC8, LLC</t>
  </si>
  <si>
    <t>PF NC6, LLC</t>
  </si>
  <si>
    <t>PF NC 10-Matthews, LLC</t>
  </si>
  <si>
    <t>PF NC9, LLC</t>
  </si>
  <si>
    <t>PF NC5, LLC</t>
  </si>
  <si>
    <t>PF NC 11-Tryon, LLC</t>
  </si>
  <si>
    <t>PF NC4, LLC</t>
  </si>
  <si>
    <t>PF NC1, LLC</t>
  </si>
  <si>
    <t>PF NC2, LLC</t>
  </si>
  <si>
    <t>PF NC3, LLC</t>
  </si>
  <si>
    <t>PF FL 14, LLC</t>
  </si>
  <si>
    <t>PF FL 12, LLC</t>
  </si>
  <si>
    <t>PF FL 13, LLC</t>
  </si>
  <si>
    <t>PF FL 15, LLC</t>
  </si>
  <si>
    <t>PF FL 16, LLC</t>
  </si>
  <si>
    <t>PF FL Fort Pierce, LLC</t>
  </si>
  <si>
    <t>PF Stuart (Stuart Crossings), LLC</t>
  </si>
  <si>
    <t>Anchor Fitness, LLC</t>
  </si>
  <si>
    <t>Harbor Health Club, LLC</t>
  </si>
  <si>
    <t>Coastline Fitness, LLC</t>
  </si>
  <si>
    <t>Great Bay Fitness, LLC</t>
  </si>
  <si>
    <t>Coastal Fitness, LLC</t>
  </si>
  <si>
    <t>Breakwater Fitness, LLC</t>
  </si>
  <si>
    <t>Blue Water Fitness, LLC</t>
  </si>
  <si>
    <t>Lighthouse Fitness, LLC</t>
  </si>
  <si>
    <t>Shoreline Fitness, LLC</t>
  </si>
  <si>
    <t>Seacoast Fitness, LLC</t>
  </si>
  <si>
    <t>Riptide Fitness, LLC</t>
  </si>
  <si>
    <t>Bluefin Fitness, LLC</t>
  </si>
  <si>
    <t>Blue Ocean Fitness, LLC</t>
  </si>
  <si>
    <t>Bayside Fitness, LLC</t>
  </si>
  <si>
    <t>PF SC Goose Creek, LLC</t>
  </si>
  <si>
    <t>PF SC North Myrtle Beach, LLC</t>
  </si>
  <si>
    <t>PF SC Myrtle Beach 2, LLC</t>
  </si>
  <si>
    <t>PF SC Hilton Head, LLC</t>
  </si>
  <si>
    <t>Sunshine Fitness Savannah, LLC</t>
  </si>
  <si>
    <t>Montgomery Fitness Group, LLC</t>
  </si>
  <si>
    <t>Sunshine Fitness Montgomery, LLC</t>
  </si>
  <si>
    <t>Sunshine Fitness Montgomery 2, LLC</t>
  </si>
  <si>
    <t>Sunshine Fitness Prattville 2, LLC</t>
  </si>
  <si>
    <t>Sunshine Fitness Prattville,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</si>
</sst>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$#,##0.00"/>
    <numFmt numFmtId="165" formatCode="0.00\x"/>
    <numFmt numFmtId="166" formatCode="0.000"/>
    <numFmt numFmtId="167" formatCode="_(\$* #,##0_);_(\$* \(#,##0\);_(\$* \-_);_(@_)"/>
    <numFmt numFmtId="168" formatCode="_(* #,##0_);_(* \(#,##0\);_(* \-??_);_(@_)"/>
    <numFmt numFmtId="169" formatCode="_(* #,##0.00_);_(* \(#,##0.00\);_(* \-??_);_(@_)"/>
    <numFmt numFmtId="170" formatCode="_(#,##0_)_%;\(#,##0\)_%;_(\–_)_%;_(@_)_%"/>
    <numFmt numFmtId="171" formatCode="_(#,##0_);\(#,##0\);_(\–_);_(@_)"/>
    <numFmt numFmtId="172" formatCode="_(\$* #,##0.00_);_(\$* \(#,##0.00\);_(\$* \-??_);_(@_)"/>
  </numFmts>
  <fonts count="35">
    <font>
      <sz val="10"/>
      <name val="Arial"/>
      <charset val="1"/>
    </font>
    <font>
      <sz val="10"/>
      <name val="Arial"/>
      <family val="2"/>
    </font>
    <font>
      <sz val="11"/>
      <color theme="1"/>
      <name val="Aptos Narrow"/>
      <family val="2"/>
      <charset val="1"/>
    </font>
    <font>
      <sz val="10"/>
      <name val="Bookman"/>
      <family val="1"/>
      <charset val="1"/>
    </font>
    <font>
      <u/>
      <sz val="10"/>
      <color theme="10"/>
      <name val="Arial"/>
      <family val="2"/>
      <charset val="1"/>
    </font>
    <font>
      <sz val="10"/>
      <name val="Arial"/>
      <family val="2"/>
      <charset val="1"/>
    </font>
    <font>
      <b/>
      <sz val="12"/>
      <color rgb="FFFFFFFF"/>
      <name val="Arial"/>
      <family val="2"/>
    </font>
    <font>
      <i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sz val="10"/>
      <color rgb="FF0070C0"/>
      <name val="Arial"/>
      <family val="2"/>
    </font>
    <font>
      <b/>
      <sz val="12"/>
      <color rgb="FF0070C0"/>
      <name val="Open Sans"/>
      <family val="2"/>
      <charset val="1"/>
    </font>
    <font>
      <sz val="10"/>
      <name val="Open Sans"/>
      <family val="2"/>
      <charset val="1"/>
    </font>
    <font>
      <i/>
      <sz val="9"/>
      <name val="Open Sans"/>
      <family val="2"/>
      <charset val="1"/>
    </font>
    <font>
      <b/>
      <sz val="10"/>
      <name val="Open Sans"/>
      <family val="2"/>
      <charset val="1"/>
    </font>
    <font>
      <b/>
      <sz val="10"/>
      <color rgb="FF0070C0"/>
      <name val="Open Sans"/>
      <family val="2"/>
      <charset val="1"/>
    </font>
    <font>
      <sz val="10"/>
      <color rgb="FF0070C0"/>
      <name val="Open Sans"/>
      <family val="2"/>
      <charset val="1"/>
    </font>
    <font>
      <sz val="10"/>
      <name val="Open Sans"/>
      <charset val="1"/>
    </font>
    <font>
      <b/>
      <sz val="10"/>
      <name val="Open Sans"/>
      <charset val="1"/>
    </font>
    <font>
      <b/>
      <sz val="10"/>
      <name val="Arial"/>
      <family val="2"/>
    </font>
    <font>
      <i/>
      <sz val="10"/>
      <name val="Open Sans"/>
      <family val="2"/>
      <charset val="1"/>
    </font>
    <font>
      <sz val="10"/>
      <color rgb="FF0070C0"/>
      <name val="Arial"/>
      <family val="2"/>
      <charset val="1"/>
    </font>
    <font>
      <i/>
      <sz val="10"/>
      <name val="Arial"/>
      <family val="2"/>
    </font>
    <font>
      <b/>
      <sz val="10"/>
      <name val="Arial"/>
      <family val="2"/>
      <charset val="1"/>
    </font>
    <font>
      <b/>
      <sz val="10"/>
      <color rgb="FF0070C0"/>
      <name val="Open Sans"/>
      <charset val="1"/>
    </font>
    <font>
      <b/>
      <sz val="10"/>
      <color rgb="FF0070C0"/>
      <name val="Arial"/>
      <family val="2"/>
      <charset val="1"/>
    </font>
    <font>
      <sz val="10"/>
      <color rgb="FF1D1D1D"/>
      <name val="Arial"/>
      <family val="2"/>
      <charset val="1"/>
    </font>
    <font>
      <sz val="10"/>
      <color rgb="FF1D1D1D"/>
      <name val="Revert-layer"/>
      <charset val="1"/>
    </font>
    <font>
      <b/>
      <sz val="10"/>
      <color theme="0"/>
      <name val="Open Sans"/>
      <family val="2"/>
      <charset val="1"/>
    </font>
    <font>
      <sz val="10"/>
      <color rgb="FF000000"/>
      <name val="Open Sans"/>
      <family val="2"/>
      <charset val="1"/>
    </font>
    <font>
      <b/>
      <sz val="10"/>
      <color rgb="FF000000"/>
      <name val="Open Sans"/>
      <family val="2"/>
      <charset val="1"/>
    </font>
    <font>
      <sz val="11"/>
      <color theme="1"/>
      <name val="Open Sans"/>
      <family val="2"/>
      <charset val="1"/>
    </font>
    <font>
      <u/>
      <sz val="10"/>
      <color rgb="FF0000FF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9E1F2"/>
        <bgColor rgb="FFDCEAF7"/>
      </patternFill>
    </fill>
    <fill>
      <patternFill patternType="solid">
        <fgColor theme="3" tint="0.89989928891872917"/>
        <bgColor rgb="FFD9E1F2"/>
      </patternFill>
    </fill>
    <fill>
      <patternFill patternType="solid">
        <fgColor theme="9"/>
        <bgColor rgb="FF808000"/>
      </patternFill>
    </fill>
    <fill>
      <patternFill patternType="solid">
        <fgColor theme="7"/>
        <bgColor rgb="FF0070C0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medium">
        <color rgb="FF0070C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>
      <alignment vertical="top"/>
    </xf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9" fontId="2" fillId="0" borderId="0"/>
  </cellStyleXfs>
  <cellXfs count="264">
    <xf numFmtId="0" fontId="0" fillId="0" borderId="0" xfId="0">
      <alignment vertical="top"/>
    </xf>
    <xf numFmtId="0" fontId="5" fillId="0" borderId="0" xfId="0" applyFont="1" applyAlignment="1">
      <alignment horizontal="fill" vertical="top"/>
    </xf>
    <xf numFmtId="0" fontId="34" fillId="0" borderId="0" xfId="0" applyFont="1">
      <alignment vertical="top"/>
    </xf>
    <xf numFmtId="0" fontId="25" fillId="0" borderId="0" xfId="0" applyFont="1" applyAlignment="1">
      <alignment horizontal="left" vertical="top"/>
    </xf>
    <xf numFmtId="0" fontId="0" fillId="0" borderId="0" xfId="0" applyAlignment="1"/>
    <xf numFmtId="0" fontId="7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/>
    <xf numFmtId="37" fontId="11" fillId="0" borderId="0" xfId="0" applyNumberFormat="1" applyFont="1" applyAlignment="1"/>
    <xf numFmtId="10" fontId="11" fillId="0" borderId="0" xfId="0" applyNumberFormat="1" applyFont="1" applyAlignment="1"/>
    <xf numFmtId="0" fontId="9" fillId="0" borderId="0" xfId="0" applyFont="1" applyAlignment="1"/>
    <xf numFmtId="37" fontId="9" fillId="0" borderId="0" xfId="0" applyNumberFormat="1" applyFont="1" applyAlignment="1"/>
    <xf numFmtId="37" fontId="9" fillId="0" borderId="1" xfId="0" applyNumberFormat="1" applyFont="1" applyBorder="1" applyAlignment="1"/>
    <xf numFmtId="10" fontId="12" fillId="0" borderId="0" xfId="0" applyNumberFormat="1" applyFont="1" applyAlignment="1"/>
    <xf numFmtId="2" fontId="12" fillId="0" borderId="0" xfId="0" applyNumberFormat="1" applyFont="1" applyAlignment="1"/>
    <xf numFmtId="10" fontId="9" fillId="0" borderId="0" xfId="0" applyNumberFormat="1" applyFont="1" applyAlignment="1"/>
    <xf numFmtId="164" fontId="12" fillId="0" borderId="0" xfId="0" applyNumberFormat="1" applyFont="1" applyAlignment="1"/>
    <xf numFmtId="37" fontId="12" fillId="0" borderId="0" xfId="0" applyNumberFormat="1" applyFont="1" applyAlignment="1"/>
    <xf numFmtId="10" fontId="10" fillId="0" borderId="0" xfId="0" applyNumberFormat="1" applyFont="1" applyAlignment="1"/>
    <xf numFmtId="0" fontId="8" fillId="0" borderId="0" xfId="0" applyFont="1" applyAlignment="1"/>
    <xf numFmtId="10" fontId="8" fillId="0" borderId="2" xfId="0" applyNumberFormat="1" applyFont="1" applyBorder="1" applyAlignment="1"/>
    <xf numFmtId="37" fontId="10" fillId="0" borderId="0" xfId="0" applyNumberFormat="1" applyFont="1" applyAlignment="1"/>
    <xf numFmtId="165" fontId="12" fillId="0" borderId="0" xfId="0" applyNumberFormat="1" applyFont="1" applyAlignment="1"/>
    <xf numFmtId="1" fontId="10" fillId="0" borderId="0" xfId="0" applyNumberFormat="1" applyFont="1" applyAlignment="1"/>
    <xf numFmtId="166" fontId="10" fillId="0" borderId="0" xfId="0" applyNumberFormat="1" applyFont="1" applyAlignment="1"/>
    <xf numFmtId="0" fontId="9" fillId="3" borderId="0" xfId="0" applyFont="1" applyFill="1" applyAlignment="1">
      <alignment horizontal="center"/>
    </xf>
    <xf numFmtId="164" fontId="8" fillId="0" borderId="2" xfId="0" applyNumberFormat="1" applyFont="1" applyBorder="1" applyAlignment="1"/>
    <xf numFmtId="2" fontId="0" fillId="0" borderId="0" xfId="0" applyNumberFormat="1" applyAlignment="1">
      <alignment horizontal="center" vertical="center"/>
    </xf>
    <xf numFmtId="0" fontId="13" fillId="4" borderId="0" xfId="0" applyFont="1" applyFill="1">
      <alignment vertical="top"/>
    </xf>
    <xf numFmtId="0" fontId="14" fillId="4" borderId="0" xfId="0" applyFont="1" applyFill="1">
      <alignment vertical="top"/>
    </xf>
    <xf numFmtId="2" fontId="14" fillId="4" borderId="0" xfId="0" applyNumberFormat="1" applyFont="1" applyFill="1" applyAlignment="1">
      <alignment horizontal="center" vertical="center"/>
    </xf>
    <xf numFmtId="0" fontId="14" fillId="0" borderId="0" xfId="0" applyFont="1">
      <alignment vertical="top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>
      <alignment vertical="top"/>
    </xf>
    <xf numFmtId="0" fontId="16" fillId="0" borderId="3" xfId="0" applyFont="1" applyBorder="1" applyAlignment="1">
      <alignment horizontal="right" vertical="top"/>
    </xf>
    <xf numFmtId="2" fontId="16" fillId="0" borderId="3" xfId="0" applyNumberFormat="1" applyFont="1" applyBorder="1" applyAlignment="1">
      <alignment horizontal="center" vertical="center"/>
    </xf>
    <xf numFmtId="10" fontId="17" fillId="0" borderId="4" xfId="0" applyNumberFormat="1" applyFont="1" applyBorder="1">
      <alignment vertical="top"/>
    </xf>
    <xf numFmtId="2" fontId="17" fillId="0" borderId="5" xfId="0" applyNumberFormat="1" applyFont="1" applyBorder="1" applyAlignment="1">
      <alignment horizontal="center" vertical="center"/>
    </xf>
    <xf numFmtId="10" fontId="17" fillId="0" borderId="5" xfId="0" applyNumberFormat="1" applyFont="1" applyBorder="1">
      <alignment vertical="top"/>
    </xf>
    <xf numFmtId="10" fontId="17" fillId="0" borderId="6" xfId="0" applyNumberFormat="1" applyFont="1" applyBorder="1">
      <alignment vertical="top"/>
    </xf>
    <xf numFmtId="0" fontId="18" fillId="0" borderId="0" xfId="0" applyFont="1">
      <alignment vertical="top"/>
    </xf>
    <xf numFmtId="2" fontId="18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top" indent="1"/>
    </xf>
    <xf numFmtId="37" fontId="18" fillId="0" borderId="0" xfId="0" applyNumberFormat="1" applyFont="1">
      <alignment vertical="top"/>
    </xf>
    <xf numFmtId="37" fontId="14" fillId="0" borderId="0" xfId="0" applyNumberFormat="1" applyFont="1">
      <alignment vertical="top"/>
    </xf>
    <xf numFmtId="0" fontId="14" fillId="0" borderId="7" xfId="0" applyFont="1" applyBorder="1" applyAlignment="1">
      <alignment horizontal="left" vertical="top" indent="1"/>
    </xf>
    <xf numFmtId="37" fontId="18" fillId="0" borderId="7" xfId="0" applyNumberFormat="1" applyFont="1" applyBorder="1">
      <alignment vertical="top"/>
    </xf>
    <xf numFmtId="2" fontId="18" fillId="0" borderId="7" xfId="0" applyNumberFormat="1" applyFont="1" applyBorder="1" applyAlignment="1">
      <alignment horizontal="center" vertical="center"/>
    </xf>
    <xf numFmtId="37" fontId="14" fillId="0" borderId="7" xfId="0" applyNumberFormat="1" applyFont="1" applyBorder="1">
      <alignment vertical="top"/>
    </xf>
    <xf numFmtId="0" fontId="16" fillId="0" borderId="0" xfId="0" applyFont="1" applyAlignment="1">
      <alignment horizontal="left" vertical="top" indent="1"/>
    </xf>
    <xf numFmtId="37" fontId="17" fillId="0" borderId="0" xfId="0" applyNumberFormat="1" applyFont="1">
      <alignment vertical="top"/>
    </xf>
    <xf numFmtId="2" fontId="17" fillId="0" borderId="0" xfId="0" applyNumberFormat="1" applyFont="1" applyAlignment="1">
      <alignment horizontal="center" vertical="center"/>
    </xf>
    <xf numFmtId="37" fontId="16" fillId="0" borderId="0" xfId="0" applyNumberFormat="1" applyFont="1">
      <alignment vertical="top"/>
    </xf>
    <xf numFmtId="10" fontId="0" fillId="0" borderId="0" xfId="0" applyNumberFormat="1">
      <alignment vertical="top"/>
    </xf>
    <xf numFmtId="37" fontId="19" fillId="0" borderId="7" xfId="0" applyNumberFormat="1" applyFont="1" applyBorder="1">
      <alignment vertical="top"/>
    </xf>
    <xf numFmtId="0" fontId="0" fillId="0" borderId="7" xfId="0" applyBorder="1">
      <alignment vertical="top"/>
    </xf>
    <xf numFmtId="37" fontId="19" fillId="0" borderId="0" xfId="0" applyNumberFormat="1" applyFont="1">
      <alignment vertical="top"/>
    </xf>
    <xf numFmtId="37" fontId="0" fillId="0" borderId="7" xfId="0" applyNumberFormat="1" applyBorder="1">
      <alignment vertical="top"/>
    </xf>
    <xf numFmtId="37" fontId="20" fillId="0" borderId="0" xfId="0" applyNumberFormat="1" applyFont="1">
      <alignment vertical="top"/>
    </xf>
    <xf numFmtId="2" fontId="0" fillId="0" borderId="0" xfId="0" applyNumberFormat="1">
      <alignment vertical="top"/>
    </xf>
    <xf numFmtId="37" fontId="12" fillId="0" borderId="7" xfId="0" applyNumberFormat="1" applyFont="1" applyBorder="1">
      <alignment vertical="top"/>
    </xf>
    <xf numFmtId="0" fontId="12" fillId="0" borderId="7" xfId="0" applyFont="1" applyBorder="1">
      <alignment vertical="top"/>
    </xf>
    <xf numFmtId="0" fontId="16" fillId="0" borderId="8" xfId="0" applyFont="1" applyBorder="1" applyAlignment="1">
      <alignment horizontal="left" vertical="top" indent="1"/>
    </xf>
    <xf numFmtId="37" fontId="17" fillId="0" borderId="8" xfId="0" applyNumberFormat="1" applyFont="1" applyBorder="1">
      <alignment vertical="top"/>
    </xf>
    <xf numFmtId="2" fontId="17" fillId="0" borderId="8" xfId="0" applyNumberFormat="1" applyFont="1" applyBorder="1" applyAlignment="1">
      <alignment horizontal="center" vertical="center"/>
    </xf>
    <xf numFmtId="37" fontId="16" fillId="0" borderId="8" xfId="0" applyNumberFormat="1" applyFont="1" applyBorder="1">
      <alignment vertical="top"/>
    </xf>
    <xf numFmtId="0" fontId="18" fillId="0" borderId="7" xfId="0" applyFont="1" applyBorder="1">
      <alignment vertical="top"/>
    </xf>
    <xf numFmtId="0" fontId="16" fillId="0" borderId="0" xfId="0" applyFont="1">
      <alignment vertical="top"/>
    </xf>
    <xf numFmtId="167" fontId="14" fillId="0" borderId="0" xfId="0" applyNumberFormat="1" applyFont="1">
      <alignment vertical="top"/>
    </xf>
    <xf numFmtId="168" fontId="18" fillId="0" borderId="0" xfId="0" applyNumberFormat="1" applyFont="1">
      <alignment vertical="top"/>
    </xf>
    <xf numFmtId="168" fontId="19" fillId="0" borderId="0" xfId="0" applyNumberFormat="1" applyFont="1">
      <alignment vertical="top"/>
    </xf>
    <xf numFmtId="37" fontId="0" fillId="0" borderId="0" xfId="0" applyNumberFormat="1">
      <alignment vertical="top"/>
    </xf>
    <xf numFmtId="168" fontId="0" fillId="0" borderId="0" xfId="0" applyNumberFormat="1">
      <alignment vertical="top"/>
    </xf>
    <xf numFmtId="0" fontId="14" fillId="0" borderId="7" xfId="0" applyFont="1" applyBorder="1">
      <alignment vertical="top"/>
    </xf>
    <xf numFmtId="168" fontId="18" fillId="0" borderId="7" xfId="0" applyNumberFormat="1" applyFont="1" applyBorder="1">
      <alignment vertical="top"/>
    </xf>
    <xf numFmtId="0" fontId="14" fillId="0" borderId="0" xfId="0" applyFont="1" applyAlignment="1">
      <alignment horizontal="left" indent="1"/>
    </xf>
    <xf numFmtId="168" fontId="20" fillId="0" borderId="0" xfId="0" applyNumberFormat="1" applyFont="1">
      <alignment vertical="top"/>
    </xf>
    <xf numFmtId="0" fontId="21" fillId="0" borderId="0" xfId="0" applyFont="1" applyAlignment="1"/>
    <xf numFmtId="0" fontId="14" fillId="0" borderId="8" xfId="0" applyFont="1" applyBorder="1" applyAlignment="1">
      <alignment horizontal="left" vertical="top" indent="1"/>
    </xf>
    <xf numFmtId="0" fontId="14" fillId="0" borderId="8" xfId="0" applyFont="1" applyBorder="1">
      <alignment vertical="top"/>
    </xf>
    <xf numFmtId="168" fontId="17" fillId="0" borderId="8" xfId="0" applyNumberFormat="1" applyFont="1" applyBorder="1">
      <alignment vertical="top"/>
    </xf>
    <xf numFmtId="0" fontId="14" fillId="0" borderId="0" xfId="0" applyFont="1" applyAlignment="1"/>
    <xf numFmtId="0" fontId="16" fillId="0" borderId="0" xfId="0" applyFont="1" applyAlignment="1"/>
    <xf numFmtId="167" fontId="18" fillId="0" borderId="0" xfId="0" applyNumberFormat="1" applyFont="1">
      <alignment vertical="top"/>
    </xf>
    <xf numFmtId="167" fontId="19" fillId="0" borderId="0" xfId="0" applyNumberFormat="1" applyFont="1">
      <alignment vertical="top"/>
    </xf>
    <xf numFmtId="167" fontId="0" fillId="0" borderId="0" xfId="0" applyNumberFormat="1">
      <alignment vertical="top"/>
    </xf>
    <xf numFmtId="37" fontId="21" fillId="0" borderId="0" xfId="0" applyNumberFormat="1" applyFont="1">
      <alignment vertical="top"/>
    </xf>
    <xf numFmtId="169" fontId="18" fillId="0" borderId="0" xfId="0" applyNumberFormat="1" applyFont="1">
      <alignment vertical="top"/>
    </xf>
    <xf numFmtId="169" fontId="19" fillId="0" borderId="0" xfId="0" applyNumberFormat="1" applyFont="1">
      <alignment vertical="top"/>
    </xf>
    <xf numFmtId="169" fontId="0" fillId="0" borderId="0" xfId="0" applyNumberFormat="1">
      <alignment vertical="top"/>
    </xf>
    <xf numFmtId="167" fontId="17" fillId="0" borderId="8" xfId="0" applyNumberFormat="1" applyFont="1" applyBorder="1">
      <alignment vertical="top"/>
    </xf>
    <xf numFmtId="167" fontId="20" fillId="0" borderId="0" xfId="0" applyNumberFormat="1" applyFont="1">
      <alignment vertical="top"/>
    </xf>
    <xf numFmtId="0" fontId="21" fillId="0" borderId="0" xfId="0" applyFont="1">
      <alignment vertical="top"/>
    </xf>
    <xf numFmtId="0" fontId="22" fillId="0" borderId="0" xfId="0" applyFont="1" applyAlignment="1">
      <alignment horizontal="left" indent="1"/>
    </xf>
    <xf numFmtId="2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>
      <alignment vertical="top"/>
    </xf>
    <xf numFmtId="0" fontId="14" fillId="0" borderId="10" xfId="0" applyFont="1" applyBorder="1">
      <alignment vertical="top"/>
    </xf>
    <xf numFmtId="2" fontId="16" fillId="0" borderId="11" xfId="0" applyNumberFormat="1" applyFont="1" applyBorder="1" applyAlignment="1">
      <alignment horizontal="center" vertical="center"/>
    </xf>
    <xf numFmtId="168" fontId="16" fillId="0" borderId="11" xfId="0" applyNumberFormat="1" applyFont="1" applyBorder="1" applyAlignment="1">
      <alignment horizontal="right" vertical="top"/>
    </xf>
    <xf numFmtId="168" fontId="20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indent="1"/>
    </xf>
    <xf numFmtId="167" fontId="23" fillId="0" borderId="0" xfId="0" applyNumberFormat="1" applyFont="1">
      <alignment vertical="top"/>
    </xf>
    <xf numFmtId="2" fontId="23" fillId="0" borderId="0" xfId="0" applyNumberFormat="1" applyFont="1" applyAlignment="1">
      <alignment horizontal="center" vertical="center"/>
    </xf>
    <xf numFmtId="37" fontId="0" fillId="0" borderId="0" xfId="0" applyNumberFormat="1" applyAlignment="1"/>
    <xf numFmtId="0" fontId="23" fillId="0" borderId="0" xfId="0" applyFont="1">
      <alignment vertical="top"/>
    </xf>
    <xf numFmtId="167" fontId="17" fillId="0" borderId="0" xfId="0" applyNumberFormat="1" applyFont="1">
      <alignment vertical="top"/>
    </xf>
    <xf numFmtId="37" fontId="23" fillId="0" borderId="0" xfId="0" applyNumberFormat="1" applyFont="1">
      <alignment vertical="top"/>
    </xf>
    <xf numFmtId="169" fontId="23" fillId="0" borderId="0" xfId="0" applyNumberFormat="1" applyFont="1">
      <alignment vertical="top"/>
    </xf>
    <xf numFmtId="0" fontId="24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5" fillId="0" borderId="7" xfId="0" applyFont="1" applyBorder="1" applyAlignment="1">
      <alignment horizontal="left" vertical="top" indent="1"/>
    </xf>
    <xf numFmtId="37" fontId="23" fillId="0" borderId="7" xfId="0" applyNumberFormat="1" applyFont="1" applyBorder="1">
      <alignment vertical="top"/>
    </xf>
    <xf numFmtId="2" fontId="23" fillId="0" borderId="7" xfId="0" applyNumberFormat="1" applyFont="1" applyBorder="1" applyAlignment="1">
      <alignment horizontal="center" vertical="center"/>
    </xf>
    <xf numFmtId="37" fontId="21" fillId="0" borderId="0" xfId="0" applyNumberFormat="1" applyFont="1" applyAlignment="1"/>
    <xf numFmtId="37" fontId="26" fillId="0" borderId="0" xfId="0" applyNumberFormat="1" applyFont="1">
      <alignment vertical="top"/>
    </xf>
    <xf numFmtId="0" fontId="5" fillId="0" borderId="8" xfId="0" applyFont="1" applyBorder="1" applyAlignment="1">
      <alignment horizontal="left" vertical="top" indent="1"/>
    </xf>
    <xf numFmtId="167" fontId="27" fillId="0" borderId="8" xfId="0" applyNumberFormat="1" applyFont="1" applyBorder="1">
      <alignment vertical="top"/>
    </xf>
    <xf numFmtId="2" fontId="27" fillId="0" borderId="8" xfId="0" applyNumberFormat="1" applyFont="1" applyBorder="1" applyAlignment="1">
      <alignment horizontal="center" vertical="center"/>
    </xf>
    <xf numFmtId="0" fontId="22" fillId="0" borderId="0" xfId="0" applyFont="1">
      <alignment vertical="top"/>
    </xf>
    <xf numFmtId="0" fontId="25" fillId="0" borderId="0" xfId="0" applyFont="1">
      <alignment vertical="top"/>
    </xf>
    <xf numFmtId="0" fontId="28" fillId="0" borderId="0" xfId="0" applyFont="1" applyAlignment="1">
      <alignment horizontal="left" vertical="top" indent="1"/>
    </xf>
    <xf numFmtId="10" fontId="0" fillId="0" borderId="0" xfId="0" applyNumberFormat="1" applyAlignment="1">
      <alignment horizontal="center" vertical="center"/>
    </xf>
    <xf numFmtId="0" fontId="29" fillId="0" borderId="0" xfId="0" applyFont="1" applyAlignment="1">
      <alignment horizontal="left" vertical="center" wrapText="1" indent="1"/>
    </xf>
    <xf numFmtId="10" fontId="0" fillId="0" borderId="0" xfId="0" applyNumberFormat="1" applyAlignment="1"/>
    <xf numFmtId="0" fontId="24" fillId="0" borderId="0" xfId="0" applyFont="1" applyAlignment="1"/>
    <xf numFmtId="0" fontId="0" fillId="4" borderId="0" xfId="0" applyFill="1">
      <alignment vertical="top"/>
    </xf>
    <xf numFmtId="170" fontId="15" fillId="0" borderId="0" xfId="0" applyNumberFormat="1" applyFont="1" applyAlignment="1">
      <alignment vertical="center"/>
    </xf>
    <xf numFmtId="37" fontId="30" fillId="0" borderId="0" xfId="0" applyNumberFormat="1" applyFont="1" applyAlignment="1">
      <alignment vertical="center"/>
    </xf>
    <xf numFmtId="2" fontId="1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indent="1"/>
    </xf>
    <xf numFmtId="171" fontId="31" fillId="0" borderId="12" xfId="0" applyNumberFormat="1" applyFont="1" applyBorder="1" applyAlignment="1">
      <alignment horizontal="right"/>
    </xf>
    <xf numFmtId="2" fontId="31" fillId="0" borderId="13" xfId="0" applyNumberFormat="1" applyFont="1" applyBorder="1" applyAlignment="1">
      <alignment horizontal="center" vertical="center"/>
    </xf>
    <xf numFmtId="171" fontId="14" fillId="0" borderId="13" xfId="0" applyNumberFormat="1" applyFont="1" applyBorder="1" applyAlignment="1">
      <alignment horizontal="right"/>
    </xf>
    <xf numFmtId="171" fontId="14" fillId="0" borderId="14" xfId="0" applyNumberFormat="1" applyFont="1" applyBorder="1" applyAlignment="1">
      <alignment horizontal="right"/>
    </xf>
    <xf numFmtId="171" fontId="31" fillId="0" borderId="15" xfId="0" applyNumberFormat="1" applyFont="1" applyBorder="1" applyAlignment="1">
      <alignment horizontal="right"/>
    </xf>
    <xf numFmtId="2" fontId="31" fillId="0" borderId="0" xfId="0" applyNumberFormat="1" applyFont="1" applyAlignment="1">
      <alignment horizontal="center" vertical="center"/>
    </xf>
    <xf numFmtId="171" fontId="14" fillId="5" borderId="0" xfId="0" applyNumberFormat="1" applyFont="1" applyFill="1" applyAlignment="1">
      <alignment horizontal="right"/>
    </xf>
    <xf numFmtId="171" fontId="14" fillId="6" borderId="0" xfId="0" applyNumberFormat="1" applyFont="1" applyFill="1" applyAlignment="1">
      <alignment horizontal="right"/>
    </xf>
    <xf numFmtId="171" fontId="31" fillId="0" borderId="16" xfId="0" applyNumberFormat="1" applyFont="1" applyBorder="1" applyAlignment="1">
      <alignment horizontal="right"/>
    </xf>
    <xf numFmtId="2" fontId="31" fillId="0" borderId="7" xfId="0" applyNumberFormat="1" applyFont="1" applyBorder="1" applyAlignment="1">
      <alignment horizontal="center" vertical="center"/>
    </xf>
    <xf numFmtId="171" fontId="14" fillId="0" borderId="7" xfId="0" applyNumberFormat="1" applyFont="1" applyBorder="1" applyAlignment="1">
      <alignment horizontal="right"/>
    </xf>
    <xf numFmtId="171" fontId="14" fillId="0" borderId="17" xfId="0" applyNumberFormat="1" applyFont="1" applyBorder="1" applyAlignment="1">
      <alignment horizontal="right"/>
    </xf>
    <xf numFmtId="0" fontId="32" fillId="0" borderId="0" xfId="0" applyFont="1" applyAlignment="1">
      <alignment horizontal="left"/>
    </xf>
    <xf numFmtId="169" fontId="14" fillId="0" borderId="0" xfId="0" applyNumberFormat="1" applyFont="1" applyAlignment="1">
      <alignment horizontal="center"/>
    </xf>
    <xf numFmtId="0" fontId="0" fillId="0" borderId="13" xfId="0" applyBorder="1">
      <alignment vertical="top"/>
    </xf>
    <xf numFmtId="2" fontId="0" fillId="0" borderId="13" xfId="0" applyNumberFormat="1" applyBorder="1" applyAlignment="1">
      <alignment horizontal="center" vertical="center"/>
    </xf>
    <xf numFmtId="0" fontId="14" fillId="0" borderId="7" xfId="0" applyFont="1" applyBorder="1" applyAlignment="1">
      <alignment horizontal="left" indent="1"/>
    </xf>
    <xf numFmtId="2" fontId="0" fillId="0" borderId="7" xfId="0" applyNumberFormat="1" applyBorder="1" applyAlignment="1">
      <alignment horizontal="center" vertical="center"/>
    </xf>
    <xf numFmtId="168" fontId="0" fillId="0" borderId="7" xfId="0" applyNumberFormat="1" applyBorder="1">
      <alignment vertical="top"/>
    </xf>
    <xf numFmtId="37" fontId="0" fillId="0" borderId="0" xfId="0" applyNumberFormat="1" applyAlignment="1">
      <alignment vertical="center"/>
    </xf>
    <xf numFmtId="0" fontId="14" fillId="0" borderId="8" xfId="0" applyFont="1" applyBorder="1" applyAlignment="1">
      <alignment horizontal="left" indent="1"/>
    </xf>
    <xf numFmtId="0" fontId="0" fillId="0" borderId="8" xfId="0" applyBorder="1">
      <alignment vertical="top"/>
    </xf>
    <xf numFmtId="2" fontId="0" fillId="0" borderId="8" xfId="0" applyNumberFormat="1" applyBorder="1" applyAlignment="1">
      <alignment horizontal="center" vertical="center"/>
    </xf>
    <xf numFmtId="37" fontId="0" fillId="0" borderId="8" xfId="0" applyNumberFormat="1" applyBorder="1">
      <alignment vertical="top"/>
    </xf>
    <xf numFmtId="1" fontId="0" fillId="0" borderId="0" xfId="0" applyNumberFormat="1">
      <alignment vertical="top"/>
    </xf>
    <xf numFmtId="1" fontId="0" fillId="0" borderId="4" xfId="0" applyNumberFormat="1" applyBorder="1">
      <alignment vertical="top"/>
    </xf>
    <xf numFmtId="1" fontId="0" fillId="0" borderId="5" xfId="0" applyNumberFormat="1" applyBorder="1">
      <alignment vertical="top"/>
    </xf>
    <xf numFmtId="2" fontId="0" fillId="0" borderId="5" xfId="0" applyNumberFormat="1" applyBorder="1" applyAlignment="1">
      <alignment horizontal="center" vertical="center"/>
    </xf>
    <xf numFmtId="0" fontId="25" fillId="0" borderId="0" xfId="0" applyFont="1" applyAlignment="1">
      <alignment horizontal="right" vertical="top"/>
    </xf>
    <xf numFmtId="0" fontId="5" fillId="0" borderId="12" xfId="0" applyFont="1" applyBorder="1">
      <alignment vertical="top"/>
    </xf>
    <xf numFmtId="169" fontId="23" fillId="0" borderId="14" xfId="0" applyNumberFormat="1" applyFont="1" applyBorder="1">
      <alignment vertical="top"/>
    </xf>
    <xf numFmtId="0" fontId="5" fillId="0" borderId="16" xfId="0" applyFont="1" applyBorder="1">
      <alignment vertical="top"/>
    </xf>
    <xf numFmtId="169" fontId="23" fillId="0" borderId="17" xfId="0" applyNumberFormat="1" applyFont="1" applyBorder="1">
      <alignment vertical="top"/>
    </xf>
    <xf numFmtId="10" fontId="0" fillId="0" borderId="5" xfId="0" applyNumberFormat="1" applyBorder="1">
      <alignment vertical="top"/>
    </xf>
    <xf numFmtId="10" fontId="0" fillId="0" borderId="6" xfId="0" applyNumberFormat="1" applyBorder="1">
      <alignment vertical="top"/>
    </xf>
    <xf numFmtId="9" fontId="23" fillId="0" borderId="17" xfId="0" applyNumberFormat="1" applyFont="1" applyBorder="1">
      <alignment vertical="top"/>
    </xf>
    <xf numFmtId="9" fontId="0" fillId="0" borderId="5" xfId="0" applyNumberFormat="1" applyBorder="1">
      <alignment vertical="top"/>
    </xf>
    <xf numFmtId="2" fontId="25" fillId="0" borderId="0" xfId="0" applyNumberFormat="1" applyFont="1" applyAlignment="1">
      <alignment horizontal="center" vertical="center"/>
    </xf>
    <xf numFmtId="0" fontId="25" fillId="0" borderId="12" xfId="0" applyFont="1" applyBorder="1" applyAlignment="1">
      <alignment horizontal="left" vertical="top"/>
    </xf>
    <xf numFmtId="0" fontId="0" fillId="0" borderId="14" xfId="0" applyBorder="1">
      <alignment vertical="top"/>
    </xf>
    <xf numFmtId="9" fontId="0" fillId="0" borderId="13" xfId="0" applyNumberFormat="1" applyBorder="1">
      <alignment vertical="top"/>
    </xf>
    <xf numFmtId="9" fontId="0" fillId="0" borderId="14" xfId="0" applyNumberFormat="1" applyBorder="1">
      <alignment vertical="top"/>
    </xf>
    <xf numFmtId="0" fontId="25" fillId="0" borderId="15" xfId="0" applyFont="1" applyBorder="1" applyAlignment="1">
      <alignment horizontal="left" vertical="top"/>
    </xf>
    <xf numFmtId="0" fontId="0" fillId="0" borderId="18" xfId="0" applyBorder="1">
      <alignment vertical="top"/>
    </xf>
    <xf numFmtId="9" fontId="0" fillId="0" borderId="0" xfId="0" applyNumberFormat="1">
      <alignment vertical="top"/>
    </xf>
    <xf numFmtId="9" fontId="0" fillId="0" borderId="18" xfId="0" applyNumberFormat="1" applyBorder="1">
      <alignment vertical="top"/>
    </xf>
    <xf numFmtId="0" fontId="5" fillId="0" borderId="0" xfId="0" applyFont="1" applyAlignment="1">
      <alignment horizontal="right" vertical="top"/>
    </xf>
    <xf numFmtId="0" fontId="25" fillId="0" borderId="16" xfId="0" applyFont="1" applyBorder="1" applyAlignment="1">
      <alignment horizontal="left" vertical="top"/>
    </xf>
    <xf numFmtId="0" fontId="0" fillId="0" borderId="17" xfId="0" applyBorder="1">
      <alignment vertical="top"/>
    </xf>
    <xf numFmtId="0" fontId="5" fillId="0" borderId="7" xfId="0" applyFont="1" applyBorder="1" applyAlignment="1">
      <alignment horizontal="right" vertical="top"/>
    </xf>
    <xf numFmtId="9" fontId="0" fillId="0" borderId="17" xfId="0" applyNumberFormat="1" applyBorder="1">
      <alignment vertical="top"/>
    </xf>
    <xf numFmtId="0" fontId="25" fillId="0" borderId="0" xfId="0" applyFont="1" applyAlignment="1">
      <alignment horizontal="center" vertical="top"/>
    </xf>
    <xf numFmtId="169" fontId="0" fillId="0" borderId="14" xfId="0" applyNumberFormat="1" applyBorder="1">
      <alignment vertical="top"/>
    </xf>
    <xf numFmtId="169" fontId="0" fillId="0" borderId="13" xfId="0" applyNumberFormat="1" applyBorder="1">
      <alignment vertical="top"/>
    </xf>
    <xf numFmtId="169" fontId="0" fillId="0" borderId="18" xfId="0" applyNumberFormat="1" applyBorder="1">
      <alignment vertical="top"/>
    </xf>
    <xf numFmtId="2" fontId="5" fillId="0" borderId="0" xfId="0" applyNumberFormat="1" applyFont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69" fontId="0" fillId="0" borderId="17" xfId="0" applyNumberFormat="1" applyBorder="1">
      <alignment vertical="top"/>
    </xf>
    <xf numFmtId="2" fontId="5" fillId="0" borderId="0" xfId="0" applyNumberFormat="1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168" fontId="0" fillId="7" borderId="0" xfId="0" applyNumberFormat="1" applyFill="1">
      <alignment vertical="top"/>
    </xf>
    <xf numFmtId="0" fontId="33" fillId="0" borderId="0" xfId="0" applyFont="1" applyAlignment="1"/>
    <xf numFmtId="10" fontId="12" fillId="0" borderId="0" xfId="0" applyNumberFormat="1" applyFont="1" applyAlignment="1">
      <alignment vertical="center"/>
    </xf>
    <xf numFmtId="10" fontId="12" fillId="0" borderId="0" xfId="0" applyNumberFormat="1" applyFont="1">
      <alignment vertical="top"/>
    </xf>
    <xf numFmtId="0" fontId="5" fillId="0" borderId="0" xfId="0" applyFont="1">
      <alignment vertical="top"/>
    </xf>
    <xf numFmtId="37" fontId="5" fillId="0" borderId="0" xfId="0" applyNumberFormat="1" applyFont="1">
      <alignment vertical="top"/>
    </xf>
    <xf numFmtId="172" fontId="5" fillId="0" borderId="0" xfId="0" applyNumberFormat="1" applyFont="1">
      <alignment vertical="top"/>
    </xf>
    <xf numFmtId="167" fontId="5" fillId="0" borderId="0" xfId="0" applyNumberFormat="1" applyFont="1">
      <alignment vertical="top"/>
    </xf>
    <xf numFmtId="169" fontId="5" fillId="0" borderId="0" xfId="0" applyNumberFormat="1" applyFont="1">
      <alignment vertical="top"/>
    </xf>
    <xf numFmtId="10" fontId="5" fillId="0" borderId="0" xfId="0" applyNumberFormat="1" applyFont="1">
      <alignment vertical="top"/>
    </xf>
    <xf numFmtId="9" fontId="5" fillId="0" borderId="0" xfId="0" applyNumberFormat="1" applyFont="1">
      <alignment vertical="top"/>
    </xf>
    <xf numFmtId="39" fontId="5" fillId="0" borderId="0" xfId="0" applyNumberFormat="1" applyFont="1">
      <alignment vertical="top"/>
    </xf>
    <xf numFmtId="164" fontId="9" fillId="0" borderId="0" xfId="0" applyNumberFormat="1" applyFont="1" applyAlignment="1"/>
    <xf numFmtId="0" fontId="6" fillId="2" borderId="0" xfId="0" applyFont="1" applyFill="1" applyAlignment="1">
      <alignment horizontal="left" vertical="center" indent="1"/>
    </xf>
    <xf numFmtId="0" fontId="8" fillId="3" borderId="0" xfId="0" applyFont="1" applyFill="1" applyAlignment="1"/>
    <xf numFmtId="0" fontId="25" fillId="0" borderId="0" xfId="0" applyFont="1" applyAlignment="1">
      <alignment horizontal="left" vertical="top"/>
    </xf>
    <xf numFmtId="0" fontId="34" fillId="0" borderId="0" xfId="0" applyFont="1">
      <alignment vertical="top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fill" vertical="top"/>
    </xf>
    <xf numFmtId="0" fontId="14" fillId="4" borderId="0" xfId="0" applyFont="1" applyFill="1" applyAlignment="1">
      <alignment horizontal="right" vertical="top"/>
    </xf>
    <xf numFmtId="0" fontId="14" fillId="0" borderId="0" xfId="0" applyFont="1" applyAlignment="1">
      <alignment horizontal="right" vertical="top"/>
    </xf>
    <xf numFmtId="10" fontId="17" fillId="0" borderId="5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37" fontId="14" fillId="0" borderId="0" xfId="0" applyNumberFormat="1" applyFont="1" applyAlignment="1">
      <alignment horizontal="right" vertical="top"/>
    </xf>
    <xf numFmtId="37" fontId="14" fillId="0" borderId="7" xfId="0" applyNumberFormat="1" applyFont="1" applyBorder="1" applyAlignment="1">
      <alignment horizontal="right" vertical="top"/>
    </xf>
    <xf numFmtId="37" fontId="16" fillId="0" borderId="0" xfId="0" applyNumberFormat="1" applyFont="1" applyAlignment="1">
      <alignment horizontal="right" vertical="top"/>
    </xf>
    <xf numFmtId="37" fontId="19" fillId="0" borderId="7" xfId="0" applyNumberFormat="1" applyFont="1" applyBorder="1" applyAlignment="1">
      <alignment horizontal="right" vertical="top"/>
    </xf>
    <xf numFmtId="37" fontId="19" fillId="0" borderId="0" xfId="0" applyNumberFormat="1" applyFont="1" applyAlignment="1">
      <alignment horizontal="right" vertical="top"/>
    </xf>
    <xf numFmtId="37" fontId="20" fillId="0" borderId="0" xfId="0" applyNumberFormat="1" applyFont="1" applyAlignment="1">
      <alignment horizontal="right" vertical="top"/>
    </xf>
    <xf numFmtId="37" fontId="12" fillId="0" borderId="7" xfId="0" applyNumberFormat="1" applyFont="1" applyBorder="1" applyAlignment="1">
      <alignment horizontal="right" vertical="top"/>
    </xf>
    <xf numFmtId="37" fontId="16" fillId="0" borderId="8" xfId="0" applyNumberFormat="1" applyFont="1" applyBorder="1" applyAlignment="1">
      <alignment horizontal="right" vertical="top"/>
    </xf>
    <xf numFmtId="37" fontId="18" fillId="0" borderId="0" xfId="0" applyNumberFormat="1" applyFont="1" applyAlignment="1">
      <alignment horizontal="right" vertical="top"/>
    </xf>
    <xf numFmtId="168" fontId="19" fillId="0" borderId="0" xfId="0" applyNumberFormat="1" applyFont="1" applyAlignment="1">
      <alignment horizontal="right" vertical="top"/>
    </xf>
    <xf numFmtId="168" fontId="18" fillId="0" borderId="0" xfId="0" applyNumberFormat="1" applyFont="1" applyAlignment="1">
      <alignment horizontal="right" vertical="top"/>
    </xf>
    <xf numFmtId="167" fontId="19" fillId="0" borderId="0" xfId="0" applyNumberFormat="1" applyFont="1" applyAlignment="1">
      <alignment horizontal="right" vertical="top"/>
    </xf>
    <xf numFmtId="37" fontId="17" fillId="0" borderId="0" xfId="0" applyNumberFormat="1" applyFont="1" applyAlignment="1">
      <alignment horizontal="right" vertical="top"/>
    </xf>
    <xf numFmtId="169" fontId="19" fillId="0" borderId="0" xfId="0" applyNumberFormat="1" applyFont="1" applyAlignment="1">
      <alignment horizontal="right" vertical="top"/>
    </xf>
    <xf numFmtId="167" fontId="20" fillId="0" borderId="0" xfId="0" applyNumberFormat="1" applyFont="1" applyAlignment="1">
      <alignment horizontal="right" vertical="top"/>
    </xf>
    <xf numFmtId="37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37" fontId="21" fillId="0" borderId="0" xfId="0" applyNumberFormat="1" applyFont="1" applyAlignment="1">
      <alignment horizontal="right" vertical="top"/>
    </xf>
    <xf numFmtId="37" fontId="12" fillId="0" borderId="0" xfId="0" applyNumberFormat="1" applyFont="1" applyAlignment="1">
      <alignment horizontal="right" vertical="top"/>
    </xf>
    <xf numFmtId="167" fontId="17" fillId="0" borderId="0" xfId="0" applyNumberFormat="1" applyFont="1" applyAlignment="1">
      <alignment horizontal="right" vertical="top"/>
    </xf>
    <xf numFmtId="10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  <xf numFmtId="0" fontId="0" fillId="4" borderId="0" xfId="0" applyFill="1" applyAlignment="1">
      <alignment horizontal="right" vertical="top"/>
    </xf>
    <xf numFmtId="171" fontId="14" fillId="0" borderId="13" xfId="0" applyNumberFormat="1" applyFont="1" applyBorder="1" applyAlignment="1">
      <alignment horizontal="right" vertical="top"/>
    </xf>
    <xf numFmtId="171" fontId="14" fillId="6" borderId="0" xfId="0" applyNumberFormat="1" applyFont="1" applyFill="1" applyAlignment="1">
      <alignment horizontal="right" vertical="top"/>
    </xf>
    <xf numFmtId="171" fontId="14" fillId="0" borderId="7" xfId="0" applyNumberFormat="1" applyFont="1" applyBorder="1" applyAlignment="1">
      <alignment horizontal="right" vertical="top"/>
    </xf>
    <xf numFmtId="169" fontId="14" fillId="0" borderId="0" xfId="0" applyNumberFormat="1" applyFon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0" fillId="0" borderId="7" xfId="0" applyBorder="1" applyAlignment="1">
      <alignment horizontal="right" vertical="top"/>
    </xf>
    <xf numFmtId="168" fontId="0" fillId="0" borderId="7" xfId="0" applyNumberFormat="1" applyBorder="1" applyAlignment="1">
      <alignment horizontal="right" vertical="top"/>
    </xf>
    <xf numFmtId="37" fontId="0" fillId="0" borderId="8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10" fontId="0" fillId="0" borderId="4" xfId="0" applyNumberFormat="1" applyBorder="1" applyAlignment="1">
      <alignment horizontal="right" vertical="top"/>
    </xf>
    <xf numFmtId="9" fontId="0" fillId="0" borderId="4" xfId="0" applyNumberFormat="1" applyBorder="1" applyAlignment="1">
      <alignment horizontal="right" vertical="top"/>
    </xf>
    <xf numFmtId="9" fontId="0" fillId="0" borderId="12" xfId="0" applyNumberForma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0" borderId="16" xfId="0" applyFont="1" applyBorder="1" applyAlignment="1">
      <alignment horizontal="right" vertical="top"/>
    </xf>
    <xf numFmtId="39" fontId="0" fillId="0" borderId="12" xfId="0" applyNumberFormat="1" applyBorder="1" applyAlignment="1">
      <alignment horizontal="right" vertical="top"/>
    </xf>
    <xf numFmtId="39" fontId="0" fillId="0" borderId="0" xfId="0" applyNumberFormat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10" fontId="12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37" fontId="11" fillId="0" borderId="0" xfId="0" applyNumberFormat="1" applyFont="1" applyAlignment="1">
      <alignment horizontal="right" vertical="top"/>
    </xf>
    <xf numFmtId="10" fontId="11" fillId="0" borderId="0" xfId="0" applyNumberFormat="1" applyFont="1" applyAlignment="1">
      <alignment horizontal="right" vertical="top"/>
    </xf>
    <xf numFmtId="37" fontId="9" fillId="0" borderId="0" xfId="0" applyNumberFormat="1" applyFont="1" applyAlignment="1">
      <alignment horizontal="right" vertical="top"/>
    </xf>
    <xf numFmtId="37" fontId="9" fillId="0" borderId="1" xfId="0" applyNumberFormat="1" applyFont="1" applyBorder="1" applyAlignment="1">
      <alignment horizontal="right" vertical="top"/>
    </xf>
    <xf numFmtId="1" fontId="10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37" fontId="10" fillId="0" borderId="0" xfId="0" applyNumberFormat="1" applyFont="1" applyAlignment="1">
      <alignment horizontal="right" vertical="top"/>
    </xf>
  </cellXfs>
  <cellStyles count="8">
    <cellStyle name="Comma 2" xfId="1" xr:uid="{00000000-0005-0000-0000-000006000000}"/>
    <cellStyle name="Comma 2 2" xfId="2" xr:uid="{00000000-0005-0000-0000-000007000000}"/>
    <cellStyle name="Hyperlink 2 2" xfId="3" xr:uid="{00000000-0005-0000-0000-000008000000}"/>
    <cellStyle name="Normal" xfId="0" builtinId="0"/>
    <cellStyle name="Normal 2" xfId="4" xr:uid="{00000000-0005-0000-0000-000009000000}"/>
    <cellStyle name="Normal 2 2 2" xfId="5" xr:uid="{00000000-0005-0000-0000-00000A000000}"/>
    <cellStyle name="Normal 3" xfId="6" xr:uid="{00000000-0005-0000-0000-00000B000000}"/>
    <cellStyle name="Percent 2" xfId="7" xr:uid="{00000000-0005-0000-0000-00000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9ED5"/>
      <rgbColor rgb="FFC0C0C0"/>
      <rgbColor rgb="FF808080"/>
      <rgbColor rgb="FF9999FF"/>
      <rgbColor rgb="FF993366"/>
      <rgbColor rgb="FFFFFFCC"/>
      <rgbColor rgb="FFDCEAF7"/>
      <rgbColor rgb="FF660066"/>
      <rgbColor rgb="FFFF8080"/>
      <rgbColor rgb="FF0070C0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467886"/>
      <rgbColor rgb="FF969696"/>
      <rgbColor rgb="FF1F3864"/>
      <rgbColor rgb="FF4EA72E"/>
      <rgbColor rgb="FF003300"/>
      <rgbColor rgb="FF333300"/>
      <rgbColor rgb="FF993300"/>
      <rgbColor rgb="FF993366"/>
      <rgbColor rgb="FF333399"/>
      <rgbColor rgb="FF1D1D1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ColWidth="8.83203125" defaultRowHeight="13"/>
  <sheetData>
    <row r="1" spans="1:1" ht="12.75" customHeight="1">
      <c r="A1" t="s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72"/>
  <sheetViews>
    <sheetView tabSelected="1" topLeftCell="B3" zoomScale="125" zoomScaleNormal="125" workbookViewId="0">
      <selection activeCell="G130" sqref="G130"/>
    </sheetView>
  </sheetViews>
  <sheetFormatPr baseColWidth="10" defaultColWidth="8.6640625" defaultRowHeight="13"/>
  <cols>
    <col min="1" max="1" width="2" style="4" customWidth="1"/>
    <col min="2" max="2" width="40" style="4" customWidth="1"/>
    <col min="3" max="3" width="2" style="4" customWidth="1"/>
    <col min="4" max="5" width="16" style="4" customWidth="1"/>
    <col min="6" max="6" width="4" style="4" customWidth="1"/>
    <col min="7" max="7" width="14" style="230" customWidth="1"/>
    <col min="8" max="11" width="14" style="4" customWidth="1"/>
    <col min="12" max="12" width="4" style="4" customWidth="1"/>
    <col min="13" max="13" width="44" style="4" customWidth="1"/>
  </cols>
  <sheetData>
    <row r="2" spans="2:11" ht="21.75" customHeight="1">
      <c r="B2" s="204" t="s">
        <v>1</v>
      </c>
      <c r="C2" s="204"/>
      <c r="D2" s="204"/>
      <c r="E2" s="204"/>
      <c r="F2" s="204"/>
      <c r="G2" s="204"/>
      <c r="H2" s="204"/>
      <c r="I2" s="204"/>
      <c r="J2" s="204"/>
      <c r="K2" s="204"/>
    </row>
    <row r="3" spans="2:11">
      <c r="B3" s="5" t="s">
        <v>2</v>
      </c>
    </row>
    <row r="5" spans="2:11" ht="14">
      <c r="B5" s="205" t="s">
        <v>3</v>
      </c>
      <c r="C5" s="205"/>
      <c r="D5" s="205"/>
      <c r="E5" s="205"/>
      <c r="F5" s="205"/>
      <c r="G5" s="205"/>
      <c r="H5" s="205"/>
      <c r="I5" s="205"/>
      <c r="J5" s="205"/>
      <c r="K5" s="205"/>
    </row>
    <row r="6" spans="2:11">
      <c r="G6" s="256" t="str">
        <f>Model!G4</f>
        <v>Year 1</v>
      </c>
      <c r="H6" s="6" t="str">
        <f>Model!H4</f>
        <v>Year 2</v>
      </c>
      <c r="I6" s="6" t="str">
        <f>Model!I4</f>
        <v>Year 3</v>
      </c>
      <c r="J6" s="6" t="str">
        <f>Model!J4</f>
        <v>Year 4</v>
      </c>
      <c r="K6" s="6" t="str">
        <f>Model!K4</f>
        <v>Year 5</v>
      </c>
    </row>
    <row r="7" spans="2:11">
      <c r="B7" s="7" t="s">
        <v>4</v>
      </c>
      <c r="G7" s="257">
        <f>Model!G18</f>
        <v>449360.45168566564</v>
      </c>
      <c r="H7" s="8">
        <f>Model!H18</f>
        <v>571870.58050300018</v>
      </c>
      <c r="I7" s="8">
        <f>Model!I18</f>
        <v>714344.45878155541</v>
      </c>
      <c r="J7" s="8">
        <f>Model!J18</f>
        <v>879119.42038694117</v>
      </c>
      <c r="K7" s="8">
        <f>Model!K18</f>
        <v>1068886.059159653</v>
      </c>
    </row>
    <row r="8" spans="2:11">
      <c r="B8" s="7" t="s">
        <v>5</v>
      </c>
      <c r="G8" s="258">
        <f>Model!$F$183</f>
        <v>0.28192983555056589</v>
      </c>
      <c r="H8" s="9">
        <f>Model!$F$183</f>
        <v>0.28192983555056589</v>
      </c>
      <c r="I8" s="9">
        <f>Model!$F$183</f>
        <v>0.28192983555056589</v>
      </c>
      <c r="J8" s="9">
        <f>Model!$F$183</f>
        <v>0.28192983555056589</v>
      </c>
      <c r="K8" s="9">
        <f>Model!$F$183</f>
        <v>0.28192983555056589</v>
      </c>
    </row>
    <row r="9" spans="2:11">
      <c r="B9" s="10" t="s">
        <v>6</v>
      </c>
      <c r="G9" s="259">
        <f>G7*(1-G8)</f>
        <v>322672.33343899791</v>
      </c>
      <c r="H9" s="11">
        <f>H7*(1-H8)</f>
        <v>410643.20178558264</v>
      </c>
      <c r="I9" s="11">
        <f>I7*(1-I8)</f>
        <v>512949.44299081346</v>
      </c>
      <c r="J9" s="11">
        <f>J7*(1-J8)</f>
        <v>631269.42676794203</v>
      </c>
      <c r="K9" s="11">
        <f>K7*(1-K8)</f>
        <v>767535.1882784795</v>
      </c>
    </row>
    <row r="10" spans="2:11">
      <c r="B10" s="7" t="s">
        <v>7</v>
      </c>
      <c r="G10" s="257">
        <f>Model!G266</f>
        <v>86650.13895841004</v>
      </c>
      <c r="H10" s="8">
        <f>Model!H266</f>
        <v>97111.669356732891</v>
      </c>
      <c r="I10" s="8">
        <f>Model!I266</f>
        <v>109075.82030012913</v>
      </c>
      <c r="J10" s="8">
        <f>Model!J266</f>
        <v>122758.52470264485</v>
      </c>
      <c r="K10" s="8">
        <f>Model!K266</f>
        <v>138406.53308838909</v>
      </c>
    </row>
    <row r="11" spans="2:11">
      <c r="B11" s="7" t="s">
        <v>8</v>
      </c>
      <c r="G11" s="257">
        <f>Model!G232</f>
        <v>46557.857338272283</v>
      </c>
      <c r="H11" s="8">
        <f>Model!H232</f>
        <v>53245.23264015351</v>
      </c>
      <c r="I11" s="8">
        <f>Model!I232</f>
        <v>60893.154474562754</v>
      </c>
      <c r="J11" s="8">
        <f>Model!J232</f>
        <v>69639.591715610004</v>
      </c>
      <c r="K11" s="8">
        <f>Model!K232</f>
        <v>79642.330507655657</v>
      </c>
    </row>
    <row r="12" spans="2:11">
      <c r="B12" s="7" t="s">
        <v>9</v>
      </c>
      <c r="G12" s="257">
        <f>Model!G224</f>
        <v>-3264.4622157867889</v>
      </c>
      <c r="H12" s="8">
        <f>Model!H224</f>
        <v>-3740.7736514146163</v>
      </c>
      <c r="I12" s="8">
        <f>Model!I224</f>
        <v>-4278.0826848746692</v>
      </c>
      <c r="J12" s="8">
        <f>Model!J224</f>
        <v>-4892.5685337051909</v>
      </c>
      <c r="K12" s="8">
        <f>Model!K224</f>
        <v>-5595.3165518826427</v>
      </c>
    </row>
    <row r="14" spans="2:11">
      <c r="B14" s="10" t="s">
        <v>10</v>
      </c>
      <c r="G14" s="260">
        <f>G9+G10-G11+G12</f>
        <v>359500.15284334891</v>
      </c>
      <c r="H14" s="12">
        <f>H9+H10-H11+H12</f>
        <v>450768.86485074746</v>
      </c>
      <c r="I14" s="12">
        <f>I9+I10-I11+I12</f>
        <v>556854.02613150526</v>
      </c>
      <c r="J14" s="12">
        <f>J9+J10-J11+J12</f>
        <v>679495.79122127173</v>
      </c>
      <c r="K14" s="12">
        <f>K9+K10-K11+K12</f>
        <v>820704.0743073303</v>
      </c>
    </row>
    <row r="17" spans="2:5" ht="14">
      <c r="B17" s="205" t="s">
        <v>11</v>
      </c>
      <c r="C17" s="205"/>
      <c r="D17" s="205"/>
      <c r="E17" s="205"/>
    </row>
    <row r="19" spans="2:5">
      <c r="B19" s="4" t="s">
        <v>12</v>
      </c>
      <c r="D19" s="13">
        <v>4.7399999999999998E-2</v>
      </c>
    </row>
    <row r="20" spans="2:5">
      <c r="B20" s="4" t="s">
        <v>13</v>
      </c>
      <c r="D20" s="14">
        <v>1.01</v>
      </c>
    </row>
    <row r="21" spans="2:5">
      <c r="B21" s="4" t="s">
        <v>14</v>
      </c>
      <c r="D21" s="13">
        <v>4.2299999999999997E-2</v>
      </c>
    </row>
    <row r="22" spans="2:5">
      <c r="B22" s="10" t="s">
        <v>15</v>
      </c>
      <c r="D22" s="15">
        <f>D19+D20*D21</f>
        <v>9.0122999999999995E-2</v>
      </c>
    </row>
    <row r="24" spans="2:5">
      <c r="B24" s="4" t="s">
        <v>16</v>
      </c>
      <c r="D24" s="9">
        <f>Model!$G$295</f>
        <v>4.1700000000000001E-2</v>
      </c>
    </row>
    <row r="25" spans="2:5">
      <c r="B25" s="4" t="s">
        <v>17</v>
      </c>
      <c r="D25" s="9">
        <f>Model!$F$183</f>
        <v>0.28192983555056589</v>
      </c>
    </row>
    <row r="26" spans="2:5">
      <c r="B26" s="10" t="s">
        <v>18</v>
      </c>
      <c r="D26" s="15">
        <f>D24*(1-D25)</f>
        <v>2.9943525857541401E-2</v>
      </c>
    </row>
    <row r="28" spans="2:5">
      <c r="B28" s="4" t="s">
        <v>19</v>
      </c>
      <c r="D28" s="16">
        <v>40.159999999999997</v>
      </c>
    </row>
    <row r="29" spans="2:5">
      <c r="B29" s="4" t="s">
        <v>20</v>
      </c>
      <c r="D29" s="17">
        <v>75530</v>
      </c>
    </row>
    <row r="30" spans="2:5">
      <c r="B30" s="10" t="s">
        <v>21</v>
      </c>
      <c r="D30" s="11">
        <f>D28*D29</f>
        <v>3033284.8</v>
      </c>
    </row>
    <row r="31" spans="2:5">
      <c r="B31" s="4" t="s">
        <v>22</v>
      </c>
      <c r="D31" s="8">
        <f>Model!F66+Model!F76</f>
        <v>1983624</v>
      </c>
    </row>
    <row r="32" spans="2:5">
      <c r="B32" s="10" t="s">
        <v>23</v>
      </c>
      <c r="D32" s="11">
        <f>D30+D31</f>
        <v>5016908.8</v>
      </c>
    </row>
    <row r="33" spans="2:5">
      <c r="B33" s="4" t="s">
        <v>24</v>
      </c>
      <c r="D33" s="18">
        <f>D30/D32</f>
        <v>0.60461230628709051</v>
      </c>
    </row>
    <row r="34" spans="2:5">
      <c r="B34" s="4" t="s">
        <v>25</v>
      </c>
      <c r="D34" s="18">
        <f>D31/D32</f>
        <v>0.39538769371290944</v>
      </c>
    </row>
    <row r="36" spans="2:5" ht="14">
      <c r="B36" s="19" t="s">
        <v>26</v>
      </c>
      <c r="D36" s="20">
        <f>D33*D22+D34*D26</f>
        <v>6.632877650995761E-2</v>
      </c>
    </row>
    <row r="39" spans="2:5" ht="14">
      <c r="B39" s="205" t="s">
        <v>27</v>
      </c>
      <c r="C39" s="205"/>
      <c r="D39" s="205"/>
      <c r="E39" s="205"/>
    </row>
    <row r="41" spans="2:5">
      <c r="B41" s="4" t="s">
        <v>28</v>
      </c>
      <c r="D41" s="9">
        <f>Model!$K$7</f>
        <v>2.1999999999999999E-2</v>
      </c>
    </row>
    <row r="42" spans="2:5">
      <c r="B42" s="4" t="s">
        <v>29</v>
      </c>
      <c r="D42" s="21">
        <f>K14</f>
        <v>820704.0743073303</v>
      </c>
    </row>
    <row r="43" spans="2:5">
      <c r="B43" s="10" t="s">
        <v>30</v>
      </c>
      <c r="D43" s="11">
        <f>D42*(1+D41)/($D$36-D41)</f>
        <v>18921333.49887697</v>
      </c>
    </row>
    <row r="45" spans="2:5">
      <c r="B45" s="4" t="s">
        <v>31</v>
      </c>
      <c r="D45" s="22">
        <v>12</v>
      </c>
    </row>
    <row r="46" spans="2:5">
      <c r="B46" s="4" t="s">
        <v>32</v>
      </c>
      <c r="D46" s="8">
        <f>Model!K15</f>
        <v>1207292.5922480421</v>
      </c>
    </row>
    <row r="47" spans="2:5">
      <c r="B47" s="10" t="s">
        <v>33</v>
      </c>
      <c r="D47" s="11">
        <f>D45*D46</f>
        <v>14487511.106976505</v>
      </c>
    </row>
    <row r="50" spans="2:11" ht="14">
      <c r="B50" s="205" t="s">
        <v>34</v>
      </c>
      <c r="C50" s="205"/>
      <c r="D50" s="205"/>
      <c r="E50" s="205"/>
      <c r="F50" s="205"/>
      <c r="G50" s="205"/>
      <c r="H50" s="205"/>
      <c r="I50" s="205"/>
      <c r="J50" s="205"/>
      <c r="K50" s="205"/>
    </row>
    <row r="52" spans="2:11">
      <c r="B52" s="7" t="s">
        <v>35</v>
      </c>
      <c r="G52" s="261">
        <v>1</v>
      </c>
      <c r="H52" s="23">
        <v>2</v>
      </c>
      <c r="I52" s="23">
        <v>3</v>
      </c>
      <c r="J52" s="23">
        <v>4</v>
      </c>
      <c r="K52" s="23">
        <v>5</v>
      </c>
    </row>
    <row r="53" spans="2:11">
      <c r="B53" s="7" t="s">
        <v>36</v>
      </c>
      <c r="G53" s="262">
        <f>1/(1+$D$36)^G52</f>
        <v>0.93779706787333594</v>
      </c>
      <c r="H53" s="24">
        <f>1/(1+$D$36)^H52</f>
        <v>0.87946334051182617</v>
      </c>
      <c r="I53" s="24">
        <f>1/(1+$D$36)^I52</f>
        <v>0.82475814203407993</v>
      </c>
      <c r="J53" s="24">
        <f>1/(1+$D$36)^J52</f>
        <v>0.77345576730422039</v>
      </c>
      <c r="K53" s="24">
        <f>1/(1+$D$36)^K52</f>
        <v>0.72534455070761905</v>
      </c>
    </row>
    <row r="54" spans="2:11">
      <c r="B54" s="7" t="s">
        <v>37</v>
      </c>
      <c r="G54" s="263">
        <f>G14*G53</f>
        <v>337138.18923650874</v>
      </c>
      <c r="H54" s="21">
        <f>H14*H53</f>
        <v>396434.69168036227</v>
      </c>
      <c r="I54" s="21">
        <f>I14*I53</f>
        <v>459269.89197641728</v>
      </c>
      <c r="J54" s="21">
        <f>J14*J53</f>
        <v>525559.93857903709</v>
      </c>
      <c r="K54" s="21">
        <f>K14*K53</f>
        <v>595293.22804236284</v>
      </c>
    </row>
    <row r="56" spans="2:11">
      <c r="B56" s="10" t="s">
        <v>38</v>
      </c>
      <c r="D56" s="11">
        <f>SUM(G54:K54)</f>
        <v>2313695.9395146882</v>
      </c>
    </row>
    <row r="58" spans="2:11">
      <c r="B58" s="7"/>
      <c r="D58" s="25" t="s">
        <v>39</v>
      </c>
      <c r="E58" s="25" t="s">
        <v>40</v>
      </c>
    </row>
    <row r="59" spans="2:11">
      <c r="B59" s="4" t="s">
        <v>41</v>
      </c>
      <c r="D59" s="21">
        <f>D43*$K$53</f>
        <v>13724486.145531937</v>
      </c>
      <c r="E59" s="21">
        <f>D47*$K$53</f>
        <v>10508437.234761514</v>
      </c>
    </row>
    <row r="60" spans="2:11">
      <c r="B60" s="4" t="s">
        <v>38</v>
      </c>
      <c r="D60" s="21">
        <f>$D$56</f>
        <v>2313695.9395146882</v>
      </c>
      <c r="E60" s="21">
        <f>$D$56</f>
        <v>2313695.9395146882</v>
      </c>
    </row>
    <row r="61" spans="2:11">
      <c r="B61" s="10" t="s">
        <v>42</v>
      </c>
      <c r="D61" s="12">
        <f>D59+D60</f>
        <v>16038182.085046627</v>
      </c>
      <c r="E61" s="12">
        <f>E59+E60</f>
        <v>12822133.174276203</v>
      </c>
    </row>
    <row r="63" spans="2:11">
      <c r="B63" s="4" t="s">
        <v>43</v>
      </c>
      <c r="D63" s="8">
        <f>Model!F39+Model!F41</f>
        <v>350743</v>
      </c>
      <c r="E63" s="21">
        <f>D63</f>
        <v>350743</v>
      </c>
    </row>
    <row r="64" spans="2:11">
      <c r="B64" s="4" t="s">
        <v>44</v>
      </c>
      <c r="D64" s="21">
        <f>$D$31</f>
        <v>1983624</v>
      </c>
      <c r="E64" s="21">
        <f>$D$31</f>
        <v>1983624</v>
      </c>
    </row>
    <row r="65" spans="2:5">
      <c r="B65" s="10" t="s">
        <v>45</v>
      </c>
      <c r="D65" s="12">
        <f>D61+D63-D64</f>
        <v>14405301.085046627</v>
      </c>
      <c r="E65" s="12">
        <f>E61+E63-E64</f>
        <v>11189252.174276203</v>
      </c>
    </row>
    <row r="67" spans="2:5">
      <c r="B67" s="4" t="s">
        <v>20</v>
      </c>
      <c r="D67" s="21">
        <f>$D$29</f>
        <v>75530</v>
      </c>
      <c r="E67" s="21">
        <f>$D$29</f>
        <v>75530</v>
      </c>
    </row>
    <row r="68" spans="2:5" ht="14">
      <c r="B68" s="19" t="s">
        <v>46</v>
      </c>
      <c r="D68" s="26">
        <f>D65/D67</f>
        <v>190.7229059320353</v>
      </c>
      <c r="E68" s="26">
        <f>E65/E67</f>
        <v>148.14315072522444</v>
      </c>
    </row>
    <row r="70" spans="2:5">
      <c r="B70" s="4" t="s">
        <v>47</v>
      </c>
      <c r="D70" s="18">
        <f>D68/$D$28-1</f>
        <v>3.7490763429291665</v>
      </c>
      <c r="E70" s="18">
        <f>E68/$D$28-1</f>
        <v>2.6888234742336765</v>
      </c>
    </row>
    <row r="72" spans="2:5">
      <c r="B72" s="10" t="s">
        <v>48</v>
      </c>
      <c r="D72" s="203">
        <f>AVERAGE(D68,E68)</f>
        <v>169.43302832862986</v>
      </c>
      <c r="E72" s="203"/>
    </row>
  </sheetData>
  <mergeCells count="6">
    <mergeCell ref="D72:E72"/>
    <mergeCell ref="B2:K2"/>
    <mergeCell ref="B5:K5"/>
    <mergeCell ref="B17:E17"/>
    <mergeCell ref="B39:E39"/>
    <mergeCell ref="B50:K50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296"/>
  <sheetViews>
    <sheetView showGridLines="0" zoomScale="125" zoomScaleNormal="57" workbookViewId="0">
      <selection activeCell="G130" sqref="G130"/>
    </sheetView>
  </sheetViews>
  <sheetFormatPr baseColWidth="10" defaultColWidth="8.83203125" defaultRowHeight="13"/>
  <cols>
    <col min="2" max="2" width="55" style="4" customWidth="1"/>
    <col min="3" max="3" width="11.1640625" style="4" customWidth="1"/>
    <col min="4" max="4" width="9.6640625" style="4" customWidth="1"/>
    <col min="5" max="5" width="16.6640625" style="27" customWidth="1"/>
    <col min="6" max="6" width="16.6640625" style="4" customWidth="1"/>
    <col min="7" max="7" width="16.6640625" style="230" customWidth="1"/>
    <col min="8" max="11" width="16.6640625" style="4" customWidth="1"/>
    <col min="12" max="12" width="11.33203125" style="4" customWidth="1"/>
  </cols>
  <sheetData>
    <row r="2" spans="2:12" ht="15.75" customHeight="1">
      <c r="B2" s="28" t="s">
        <v>49</v>
      </c>
      <c r="C2" s="28"/>
      <c r="D2" s="29"/>
      <c r="E2" s="30"/>
      <c r="F2" s="29"/>
      <c r="G2" s="210"/>
      <c r="H2" s="29"/>
      <c r="I2" s="29"/>
      <c r="J2" s="29"/>
      <c r="K2" s="29"/>
      <c r="L2" s="31"/>
    </row>
    <row r="3" spans="2:12" ht="13.5" customHeight="1">
      <c r="B3" s="31"/>
      <c r="C3" s="31"/>
      <c r="D3" s="31"/>
      <c r="E3" s="32"/>
      <c r="F3" s="31"/>
      <c r="G3" s="211"/>
      <c r="H3" s="31"/>
    </row>
    <row r="4" spans="2:12" ht="15" customHeight="1">
      <c r="B4" s="33" t="s">
        <v>50</v>
      </c>
      <c r="C4" s="33"/>
      <c r="D4" s="34" t="s">
        <v>51</v>
      </c>
      <c r="E4" s="35" t="s">
        <v>52</v>
      </c>
      <c r="F4" s="34" t="s">
        <v>53</v>
      </c>
      <c r="G4" s="34" t="s">
        <v>54</v>
      </c>
      <c r="H4" s="34" t="s">
        <v>55</v>
      </c>
      <c r="I4" s="34" t="s">
        <v>56</v>
      </c>
      <c r="J4" s="34" t="s">
        <v>57</v>
      </c>
      <c r="K4" s="34" t="s">
        <v>58</v>
      </c>
    </row>
    <row r="5" spans="2:12" ht="13.5" customHeight="1">
      <c r="B5" s="33" t="s">
        <v>59</v>
      </c>
      <c r="C5" s="33"/>
      <c r="D5" s="31"/>
      <c r="E5" s="32"/>
      <c r="F5" s="31"/>
      <c r="G5" s="211"/>
      <c r="H5" s="31"/>
    </row>
    <row r="6" spans="2:12" ht="13.5" customHeight="1">
      <c r="B6" s="31"/>
      <c r="C6" s="31"/>
      <c r="D6" s="31"/>
      <c r="E6" s="32"/>
      <c r="F6" s="31"/>
      <c r="G6" s="211"/>
      <c r="H6" s="31"/>
    </row>
    <row r="7" spans="2:12" ht="13.5" customHeight="1">
      <c r="B7" s="31" t="s">
        <v>60</v>
      </c>
      <c r="C7" s="31"/>
      <c r="D7" s="36">
        <v>0.08</v>
      </c>
      <c r="E7" s="37">
        <v>4.1000000000000002E-2</v>
      </c>
      <c r="F7" s="38">
        <v>2.9000000000000001E-2</v>
      </c>
      <c r="G7" s="212">
        <v>2.8000000000000001E-2</v>
      </c>
      <c r="H7" s="38">
        <v>2.5000000000000001E-2</v>
      </c>
      <c r="I7" s="38">
        <v>2.3E-2</v>
      </c>
      <c r="J7" s="38">
        <v>2.1999999999999999E-2</v>
      </c>
      <c r="K7" s="39">
        <v>2.1999999999999999E-2</v>
      </c>
    </row>
    <row r="8" spans="2:12" ht="13.5" customHeight="1">
      <c r="B8" s="31"/>
      <c r="C8" s="31"/>
      <c r="D8" s="40"/>
      <c r="E8" s="41"/>
      <c r="F8" s="40"/>
      <c r="G8" s="213"/>
      <c r="H8" s="40"/>
    </row>
    <row r="9" spans="2:12" ht="13.5" customHeight="1">
      <c r="B9" s="42" t="s">
        <v>61</v>
      </c>
      <c r="C9" s="42"/>
      <c r="D9" s="43">
        <f>INCOME_STATEMENT!E22</f>
        <v>587023</v>
      </c>
      <c r="E9" s="41">
        <f>INCOME_STATEMENT!D22</f>
        <v>936772</v>
      </c>
      <c r="F9" s="43">
        <f>INCOME_STATEMENT!C22</f>
        <v>1071326</v>
      </c>
      <c r="G9" s="214">
        <f>F9*(1+F180)</f>
        <v>1225206.7720597968</v>
      </c>
      <c r="H9" s="44">
        <f>G9*(1+G180)</f>
        <v>1401190.3326356187</v>
      </c>
      <c r="I9" s="44">
        <f>H9*(1+H180)</f>
        <v>1602451.4335411252</v>
      </c>
      <c r="J9" s="44">
        <f>I9*(1+I180)</f>
        <v>1832620.8346213161</v>
      </c>
      <c r="K9" s="44">
        <f>J9*(1+J180)</f>
        <v>2095850.8028330437</v>
      </c>
    </row>
    <row r="10" spans="2:12" ht="13.5" customHeight="1">
      <c r="B10" s="45" t="s">
        <v>62</v>
      </c>
      <c r="C10" s="45"/>
      <c r="D10" s="46">
        <f>-INCOME_STATEMENT!E24</f>
        <v>-100993</v>
      </c>
      <c r="E10" s="47">
        <f>-INCOME_STATEMENT!D24</f>
        <v>-177200</v>
      </c>
      <c r="F10" s="46">
        <f>-INCOME_STATEMENT!C24</f>
        <v>-190026</v>
      </c>
      <c r="G10" s="215">
        <f>-G9*(1-F181)</f>
        <v>-217320.53741572116</v>
      </c>
      <c r="H10" s="48">
        <f>-H9*(1-G181)</f>
        <v>-248535.54767588578</v>
      </c>
      <c r="I10" s="48">
        <f>-I9*(1-H181)</f>
        <v>-284234.15105214075</v>
      </c>
      <c r="J10" s="48">
        <f>-J9*(1-I181)</f>
        <v>-325060.35204946942</v>
      </c>
      <c r="K10" s="48">
        <f>-K9*(1-J181)</f>
        <v>-371750.65727813158</v>
      </c>
    </row>
    <row r="11" spans="2:12" ht="13.5" customHeight="1">
      <c r="B11" s="49" t="s">
        <v>63</v>
      </c>
      <c r="C11" s="49"/>
      <c r="D11" s="50">
        <f t="shared" ref="D11:K11" si="0">D9+D10</f>
        <v>486030</v>
      </c>
      <c r="E11" s="51">
        <f t="shared" si="0"/>
        <v>759572</v>
      </c>
      <c r="F11" s="50">
        <f t="shared" si="0"/>
        <v>881300</v>
      </c>
      <c r="G11" s="216">
        <f t="shared" si="0"/>
        <v>1007886.2346440756</v>
      </c>
      <c r="H11" s="52">
        <f t="shared" si="0"/>
        <v>1152654.784959733</v>
      </c>
      <c r="I11" s="52">
        <f t="shared" si="0"/>
        <v>1318217.2824889845</v>
      </c>
      <c r="J11" s="52">
        <f t="shared" si="0"/>
        <v>1507560.4825718466</v>
      </c>
      <c r="K11" s="52">
        <f t="shared" si="0"/>
        <v>1724100.1455549123</v>
      </c>
    </row>
    <row r="12" spans="2:12" ht="13.5" customHeight="1">
      <c r="B12" s="31"/>
      <c r="C12" s="31"/>
      <c r="D12" s="40"/>
      <c r="E12" s="41"/>
      <c r="F12" s="40"/>
      <c r="G12" s="213"/>
      <c r="H12" s="40"/>
      <c r="I12" s="53"/>
      <c r="J12" s="53"/>
    </row>
    <row r="13" spans="2:12" ht="13.5" customHeight="1">
      <c r="B13" s="42" t="s">
        <v>64</v>
      </c>
      <c r="C13" s="42"/>
      <c r="D13" s="43">
        <f>-INCOME_STATEMENT!E26</f>
        <v>-94540</v>
      </c>
      <c r="E13" s="41">
        <f>-INCOME_STATEMENT!D26</f>
        <v>-114853</v>
      </c>
      <c r="F13" s="43">
        <f>-INCOME_STATEMENT!C26</f>
        <v>-124930</v>
      </c>
      <c r="G13" s="214">
        <f>F13*(1+G7)</f>
        <v>-128428.04000000001</v>
      </c>
      <c r="H13" s="44">
        <f>G13*(1+H7)</f>
        <v>-131638.74100000001</v>
      </c>
      <c r="I13" s="44">
        <f>H13*(1+I7)</f>
        <v>-134666.43204300001</v>
      </c>
      <c r="J13" s="44">
        <f>I13*(1+J7)</f>
        <v>-137629.09354794602</v>
      </c>
      <c r="K13" s="44">
        <f>J13*(1+K7)</f>
        <v>-140656.93360600082</v>
      </c>
    </row>
    <row r="14" spans="2:12" ht="13.5" customHeight="1">
      <c r="B14" s="45" t="s">
        <v>65</v>
      </c>
      <c r="C14" s="45"/>
      <c r="D14" s="46">
        <f>-(INCOME_STATEMENT!E29+INCOME_STATEMENT!E25+INCOME_STATEMENT!E27)</f>
        <v>-185295</v>
      </c>
      <c r="E14" s="47">
        <f>-(INCOME_STATEMENT!D29+INCOME_STATEMENT!D25+INCOME_STATEMENT!D27)</f>
        <v>-290619</v>
      </c>
      <c r="F14" s="46">
        <f>-(INCOME_STATEMENT!C29+INCOME_STATEMENT!C27+INCOME_STATEMENT!C25)</f>
        <v>-334093</v>
      </c>
      <c r="G14" s="215">
        <f>F14*(1+G7)</f>
        <v>-343447.60399999999</v>
      </c>
      <c r="H14" s="48">
        <f>G14*(1+H7)</f>
        <v>-352033.79409999994</v>
      </c>
      <c r="I14" s="48">
        <f>H14*(1+I7)</f>
        <v>-360130.57136429992</v>
      </c>
      <c r="J14" s="48">
        <f>I14*(1+J7)</f>
        <v>-368053.44393431453</v>
      </c>
      <c r="K14" s="48">
        <f>J14*(1+K7)</f>
        <v>-376150.61970086949</v>
      </c>
    </row>
    <row r="15" spans="2:12" ht="13.5" customHeight="1">
      <c r="B15" s="49" t="s">
        <v>66</v>
      </c>
      <c r="C15" s="49"/>
      <c r="D15" s="50">
        <f>D11+D13+D14</f>
        <v>206195</v>
      </c>
      <c r="E15" s="51">
        <f t="shared" ref="E15:K15" si="1">E13+E14+E11</f>
        <v>354100</v>
      </c>
      <c r="F15" s="50">
        <f t="shared" si="1"/>
        <v>422277</v>
      </c>
      <c r="G15" s="216">
        <f t="shared" si="1"/>
        <v>536010.59064407565</v>
      </c>
      <c r="H15" s="52">
        <f t="shared" si="1"/>
        <v>668982.24985973304</v>
      </c>
      <c r="I15" s="52">
        <f t="shared" si="1"/>
        <v>823420.27908168454</v>
      </c>
      <c r="J15" s="52">
        <f t="shared" si="1"/>
        <v>1001877.9450895861</v>
      </c>
      <c r="K15" s="52">
        <f t="shared" si="1"/>
        <v>1207292.5922480421</v>
      </c>
    </row>
    <row r="16" spans="2:12" ht="13.5" customHeight="1">
      <c r="B16" s="31"/>
      <c r="C16" s="31"/>
      <c r="D16" s="40"/>
      <c r="E16" s="41"/>
      <c r="F16" s="40"/>
      <c r="G16" s="211"/>
      <c r="H16" s="40"/>
    </row>
    <row r="17" spans="2:11" ht="13.5" customHeight="1">
      <c r="B17" s="45" t="s">
        <v>67</v>
      </c>
      <c r="C17" s="45"/>
      <c r="D17" s="46">
        <f>-INCOME_STATEMENT!E28</f>
        <v>-62800</v>
      </c>
      <c r="E17" s="47">
        <f>-INCOME_STATEMENT!D28</f>
        <v>-124022</v>
      </c>
      <c r="F17" s="46">
        <f>-INCOME_STATEMENT!C28</f>
        <v>-149413</v>
      </c>
      <c r="G17" s="217">
        <f>-G266</f>
        <v>-86650.13895841004</v>
      </c>
      <c r="H17" s="54">
        <f>-H266</f>
        <v>-97111.669356732891</v>
      </c>
      <c r="I17" s="55">
        <f>-I266</f>
        <v>-109075.82030012913</v>
      </c>
      <c r="J17" s="55">
        <f>-J266</f>
        <v>-122758.52470264485</v>
      </c>
      <c r="K17" s="55">
        <f>-K266</f>
        <v>-138406.53308838909</v>
      </c>
    </row>
    <row r="18" spans="2:11" ht="13.5" customHeight="1">
      <c r="B18" s="49" t="s">
        <v>4</v>
      </c>
      <c r="C18" s="49"/>
      <c r="D18" s="50">
        <f t="shared" ref="D18:K18" si="2">D15+D17</f>
        <v>143395</v>
      </c>
      <c r="E18" s="51">
        <f t="shared" si="2"/>
        <v>230078</v>
      </c>
      <c r="F18" s="50">
        <f t="shared" si="2"/>
        <v>272864</v>
      </c>
      <c r="G18" s="216">
        <f t="shared" si="2"/>
        <v>449360.45168566564</v>
      </c>
      <c r="H18" s="52">
        <f t="shared" si="2"/>
        <v>571870.58050300018</v>
      </c>
      <c r="I18" s="52">
        <f t="shared" si="2"/>
        <v>714344.45878155541</v>
      </c>
      <c r="J18" s="52">
        <f t="shared" si="2"/>
        <v>879119.42038694117</v>
      </c>
      <c r="K18" s="52">
        <f t="shared" si="2"/>
        <v>1068886.059159653</v>
      </c>
    </row>
    <row r="19" spans="2:11" ht="13.5" customHeight="1">
      <c r="B19" s="31"/>
      <c r="C19" s="31"/>
      <c r="D19" s="40"/>
      <c r="E19" s="41"/>
      <c r="F19" s="40"/>
      <c r="G19" s="211"/>
      <c r="H19" s="40"/>
    </row>
    <row r="20" spans="2:11" ht="13.5" customHeight="1">
      <c r="B20" s="42" t="s">
        <v>68</v>
      </c>
      <c r="C20" s="42"/>
      <c r="D20" s="43">
        <f>INCOME_STATEMENT!E34+INCOME_STATEMENT!E35</f>
        <v>-92313</v>
      </c>
      <c r="E20" s="41">
        <f>INCOME_STATEMENT!D34+INCOME_STATEMENT!D35</f>
        <v>-73645</v>
      </c>
      <c r="F20" s="43">
        <f>INCOME_STATEMENT!C34+INCOME_STATEMENT!C35</f>
        <v>-83064</v>
      </c>
      <c r="G20" s="218">
        <f>-G296</f>
        <v>-81851.845799999996</v>
      </c>
      <c r="H20" s="56">
        <f>-H296</f>
        <v>-68812.953117556608</v>
      </c>
      <c r="I20">
        <f>-I296</f>
        <v>-51577.72472421424</v>
      </c>
      <c r="J20">
        <f>-J296</f>
        <v>-29402.661598407591</v>
      </c>
      <c r="K20">
        <f>-K296</f>
        <v>-1449.4372922574692</v>
      </c>
    </row>
    <row r="21" spans="2:11" ht="13.5" customHeight="1">
      <c r="B21" s="45" t="s">
        <v>69</v>
      </c>
      <c r="C21" s="45"/>
      <c r="D21" s="46">
        <f>INCOME_STATEMENT!E33</f>
        <v>878</v>
      </c>
      <c r="E21" s="47">
        <f>INCOME_STATEMENT!D33</f>
        <v>5005</v>
      </c>
      <c r="F21" s="46">
        <f>INCOME_STATEMENT!C33</f>
        <v>17741</v>
      </c>
      <c r="G21" s="217">
        <f>G284</f>
        <v>16653.655699999999</v>
      </c>
      <c r="H21" s="54">
        <f>H284</f>
        <v>16653.655699999999</v>
      </c>
      <c r="I21" s="57">
        <f>I284</f>
        <v>16653.655699999999</v>
      </c>
      <c r="J21" s="57">
        <f>J284</f>
        <v>16653.655699999999</v>
      </c>
      <c r="K21" s="57">
        <f>K284</f>
        <v>16653.655699999999</v>
      </c>
    </row>
    <row r="22" spans="2:11" ht="13.5" customHeight="1">
      <c r="B22" s="49" t="s">
        <v>70</v>
      </c>
      <c r="C22" s="49"/>
      <c r="D22" s="50">
        <f t="shared" ref="D22:K22" si="3">D18+D20+D21</f>
        <v>51960</v>
      </c>
      <c r="E22" s="51">
        <f t="shared" si="3"/>
        <v>161438</v>
      </c>
      <c r="F22" s="50">
        <f t="shared" si="3"/>
        <v>207541</v>
      </c>
      <c r="G22" s="216">
        <f t="shared" si="3"/>
        <v>384162.26158566563</v>
      </c>
      <c r="H22" s="52">
        <f t="shared" si="3"/>
        <v>519711.28308544355</v>
      </c>
      <c r="I22" s="52">
        <f t="shared" si="3"/>
        <v>679420.38975734112</v>
      </c>
      <c r="J22" s="52">
        <f t="shared" si="3"/>
        <v>866370.41448853363</v>
      </c>
      <c r="K22" s="52">
        <f t="shared" si="3"/>
        <v>1084090.2775673955</v>
      </c>
    </row>
    <row r="23" spans="2:11" ht="13.5" customHeight="1">
      <c r="B23" s="49"/>
      <c r="C23" s="49"/>
      <c r="D23" s="50"/>
      <c r="E23" s="51"/>
      <c r="F23" s="50"/>
      <c r="G23" s="216"/>
      <c r="H23" s="50"/>
    </row>
    <row r="24" spans="2:11" ht="13.5" customHeight="1">
      <c r="B24" s="42" t="s">
        <v>71</v>
      </c>
      <c r="C24" s="42"/>
      <c r="D24" s="43">
        <f>-INCOME_STATEMENT!E38</f>
        <v>-5659</v>
      </c>
      <c r="E24" s="41">
        <f>-INCOME_STATEMENT!D38</f>
        <v>-50515</v>
      </c>
      <c r="F24" s="43">
        <f>-INCOME_STATEMENT!C38</f>
        <v>-58512</v>
      </c>
      <c r="G24" s="219">
        <f>-G22*G183</f>
        <v>-108306.80323358018</v>
      </c>
      <c r="H24" s="58">
        <f>-H22*H183</f>
        <v>-146522.11657405269</v>
      </c>
      <c r="I24">
        <f>-I22*I183</f>
        <v>-191548.87875398857</v>
      </c>
      <c r="J24">
        <f>-J22*J183</f>
        <v>-244255.66848262789</v>
      </c>
      <c r="K24" s="59">
        <f>-K22*K183</f>
        <v>-305637.39367654314</v>
      </c>
    </row>
    <row r="25" spans="2:11" ht="13.5" customHeight="1">
      <c r="B25" s="45" t="s">
        <v>72</v>
      </c>
      <c r="C25" s="45"/>
      <c r="D25" s="46">
        <f>INCOME_STATEMENT!E39</f>
        <v>-179</v>
      </c>
      <c r="E25" s="47">
        <f>INCOME_STATEMENT!D39</f>
        <v>-467</v>
      </c>
      <c r="F25" s="46">
        <f>INCOME_STATEMENT!C39</f>
        <v>-1994</v>
      </c>
      <c r="G25" s="220">
        <v>0</v>
      </c>
      <c r="H25" s="60">
        <v>0</v>
      </c>
      <c r="I25" s="61">
        <v>0</v>
      </c>
      <c r="J25" s="61">
        <v>0</v>
      </c>
      <c r="K25" s="61">
        <v>0</v>
      </c>
    </row>
    <row r="26" spans="2:11" ht="13.5" customHeight="1">
      <c r="B26" s="42" t="s">
        <v>73</v>
      </c>
      <c r="C26" s="42"/>
      <c r="D26" s="43">
        <f t="shared" ref="D26:K26" si="4">D24+D25</f>
        <v>-5838</v>
      </c>
      <c r="E26" s="41">
        <f t="shared" si="4"/>
        <v>-50982</v>
      </c>
      <c r="F26" s="43">
        <f t="shared" si="4"/>
        <v>-60506</v>
      </c>
      <c r="G26" s="214">
        <f t="shared" si="4"/>
        <v>-108306.80323358018</v>
      </c>
      <c r="H26" s="44">
        <f t="shared" si="4"/>
        <v>-146522.11657405269</v>
      </c>
      <c r="I26" s="44">
        <f t="shared" si="4"/>
        <v>-191548.87875398857</v>
      </c>
      <c r="J26" s="44">
        <f t="shared" si="4"/>
        <v>-244255.66848262789</v>
      </c>
      <c r="K26" s="44">
        <f t="shared" si="4"/>
        <v>-305637.39367654314</v>
      </c>
    </row>
    <row r="27" spans="2:11" ht="13.5" customHeight="1">
      <c r="B27" s="31"/>
      <c r="C27" s="31"/>
      <c r="D27" s="40"/>
      <c r="E27" s="41"/>
      <c r="F27" s="40"/>
      <c r="G27" s="211"/>
      <c r="H27" s="40"/>
    </row>
    <row r="28" spans="2:11" ht="15" customHeight="1">
      <c r="B28" s="62" t="s">
        <v>74</v>
      </c>
      <c r="C28" s="62"/>
      <c r="D28" s="63">
        <f t="shared" ref="D28:K28" si="5">D22+D26</f>
        <v>46122</v>
      </c>
      <c r="E28" s="64">
        <f t="shared" si="5"/>
        <v>110456</v>
      </c>
      <c r="F28" s="63">
        <f t="shared" si="5"/>
        <v>147035</v>
      </c>
      <c r="G28" s="221">
        <f t="shared" si="5"/>
        <v>275855.45835208544</v>
      </c>
      <c r="H28" s="65">
        <f t="shared" si="5"/>
        <v>373189.16651139082</v>
      </c>
      <c r="I28" s="65">
        <f t="shared" si="5"/>
        <v>487871.51100335259</v>
      </c>
      <c r="J28" s="65">
        <f t="shared" si="5"/>
        <v>622114.74600590579</v>
      </c>
      <c r="K28" s="65">
        <f t="shared" si="5"/>
        <v>778452.88389085233</v>
      </c>
    </row>
    <row r="29" spans="2:11" ht="13.5" customHeight="1">
      <c r="B29" s="49"/>
      <c r="C29" s="49"/>
      <c r="D29" s="43"/>
      <c r="E29" s="41"/>
      <c r="F29" s="43"/>
      <c r="G29" s="222"/>
      <c r="H29" s="43"/>
    </row>
    <row r="30" spans="2:11" ht="13.5" customHeight="1">
      <c r="B30" s="66"/>
      <c r="C30" s="66"/>
      <c r="D30" s="66"/>
      <c r="E30" s="47"/>
      <c r="F30" s="66"/>
      <c r="G30" s="213"/>
      <c r="H30" s="40"/>
    </row>
    <row r="31" spans="2:11" ht="13.5" customHeight="1">
      <c r="B31" s="31"/>
      <c r="C31" s="31"/>
      <c r="D31" s="31"/>
      <c r="E31" s="32"/>
      <c r="F31" s="31"/>
      <c r="G31" s="211"/>
      <c r="H31" s="31"/>
    </row>
    <row r="32" spans="2:11" ht="15.75" customHeight="1">
      <c r="B32" s="28" t="s">
        <v>75</v>
      </c>
      <c r="C32" s="28"/>
      <c r="D32" s="29"/>
      <c r="E32" s="30"/>
      <c r="F32" s="29"/>
      <c r="G32" s="210"/>
      <c r="H32" s="29"/>
      <c r="I32" s="29"/>
      <c r="J32" s="29"/>
      <c r="K32" s="29"/>
    </row>
    <row r="33" spans="2:11" ht="13.5" customHeight="1">
      <c r="B33" s="31"/>
      <c r="C33" s="31"/>
      <c r="D33" s="31"/>
      <c r="E33" s="32"/>
      <c r="F33" s="31"/>
      <c r="G33" s="211"/>
      <c r="H33" s="31"/>
    </row>
    <row r="34" spans="2:11" ht="15" customHeight="1">
      <c r="B34" s="33" t="s">
        <v>50</v>
      </c>
      <c r="C34" s="33"/>
      <c r="D34" s="34" t="s">
        <v>51</v>
      </c>
      <c r="E34" s="35" t="s">
        <v>52</v>
      </c>
      <c r="F34" s="34" t="s">
        <v>53</v>
      </c>
      <c r="G34" s="34" t="s">
        <v>54</v>
      </c>
      <c r="H34" s="34" t="s">
        <v>55</v>
      </c>
      <c r="I34" s="34" t="s">
        <v>56</v>
      </c>
      <c r="J34" s="34" t="s">
        <v>57</v>
      </c>
      <c r="K34" s="34" t="s">
        <v>58</v>
      </c>
    </row>
    <row r="35" spans="2:11" ht="13.5" customHeight="1">
      <c r="B35" s="33" t="s">
        <v>59</v>
      </c>
      <c r="C35" s="33"/>
      <c r="D35" s="31"/>
      <c r="E35" s="32"/>
      <c r="F35" s="31"/>
      <c r="G35" s="211"/>
      <c r="H35" s="31"/>
    </row>
    <row r="36" spans="2:11" ht="13.5" customHeight="1">
      <c r="B36" s="31"/>
      <c r="C36" s="31"/>
      <c r="D36" s="31"/>
      <c r="E36" s="32"/>
      <c r="F36" s="31"/>
      <c r="G36" s="211"/>
      <c r="H36" s="31"/>
    </row>
    <row r="37" spans="2:11" ht="13.5" customHeight="1">
      <c r="B37" s="67" t="s">
        <v>76</v>
      </c>
      <c r="C37" s="67"/>
      <c r="D37" s="31"/>
      <c r="E37" s="32"/>
      <c r="F37" s="31"/>
      <c r="G37" s="211"/>
      <c r="H37" s="31"/>
    </row>
    <row r="38" spans="2:11" ht="13.5" customHeight="1">
      <c r="B38" s="31"/>
      <c r="C38" s="31"/>
      <c r="D38" s="31"/>
      <c r="E38" s="32"/>
      <c r="F38" s="31"/>
      <c r="G38" s="211"/>
      <c r="H38" s="31"/>
    </row>
    <row r="39" spans="2:11" ht="13.5" customHeight="1">
      <c r="B39" s="42" t="s">
        <v>77</v>
      </c>
      <c r="C39" s="42"/>
      <c r="D39" s="68"/>
      <c r="E39" s="41">
        <v>409840</v>
      </c>
      <c r="F39" s="69">
        <v>275842</v>
      </c>
      <c r="G39" s="223">
        <f>G166-G40</f>
        <v>275842</v>
      </c>
      <c r="H39" s="70">
        <f>H166-H40</f>
        <v>275842</v>
      </c>
      <c r="I39">
        <f>I166-I40</f>
        <v>275842</v>
      </c>
      <c r="J39">
        <f>J166-J40</f>
        <v>275842</v>
      </c>
      <c r="K39">
        <f>K166-K40</f>
        <v>1072705.0818559749</v>
      </c>
    </row>
    <row r="40" spans="2:11" ht="13.5" customHeight="1">
      <c r="B40" s="42" t="s">
        <v>78</v>
      </c>
      <c r="C40" s="42"/>
      <c r="D40" s="31"/>
      <c r="E40" s="41">
        <v>62659</v>
      </c>
      <c r="F40" s="69">
        <v>46279</v>
      </c>
      <c r="G40" s="223">
        <f t="shared" ref="G40:K41" si="6">F40</f>
        <v>46279</v>
      </c>
      <c r="H40" s="70">
        <f t="shared" si="6"/>
        <v>46279</v>
      </c>
      <c r="I40" s="71">
        <f t="shared" si="6"/>
        <v>46279</v>
      </c>
      <c r="J40" s="71">
        <f t="shared" si="6"/>
        <v>46279</v>
      </c>
      <c r="K40" s="71">
        <f t="shared" si="6"/>
        <v>46279</v>
      </c>
    </row>
    <row r="41" spans="2:11" ht="13.5" customHeight="1">
      <c r="B41" s="42" t="s">
        <v>79</v>
      </c>
      <c r="C41" s="42"/>
      <c r="D41" s="31"/>
      <c r="E41" s="41">
        <v>0</v>
      </c>
      <c r="F41" s="69">
        <v>74901</v>
      </c>
      <c r="G41" s="223">
        <f t="shared" si="6"/>
        <v>74901</v>
      </c>
      <c r="H41" s="70">
        <f t="shared" si="6"/>
        <v>74901</v>
      </c>
      <c r="I41" s="72">
        <f t="shared" si="6"/>
        <v>74901</v>
      </c>
      <c r="J41" s="72">
        <f t="shared" si="6"/>
        <v>74901</v>
      </c>
      <c r="K41" s="72">
        <f t="shared" si="6"/>
        <v>74901</v>
      </c>
    </row>
    <row r="42" spans="2:11" ht="13.5" customHeight="1">
      <c r="B42" s="42" t="s">
        <v>80</v>
      </c>
      <c r="C42" s="42"/>
      <c r="D42" s="31"/>
      <c r="E42" s="41"/>
      <c r="F42" s="69"/>
      <c r="G42" s="224"/>
      <c r="H42" s="69"/>
      <c r="I42" s="44"/>
    </row>
    <row r="43" spans="2:11" ht="13.5" customHeight="1">
      <c r="B43" s="42" t="s">
        <v>81</v>
      </c>
      <c r="C43" s="42"/>
      <c r="D43" s="31"/>
      <c r="E43" s="41">
        <v>46242</v>
      </c>
      <c r="F43" s="69">
        <v>41890</v>
      </c>
      <c r="G43" s="223">
        <f t="shared" ref="G43:K44" si="7">G211</f>
        <v>47900.549691214525</v>
      </c>
      <c r="H43" s="70">
        <f t="shared" si="7"/>
        <v>54780.783689617201</v>
      </c>
      <c r="I43" s="72">
        <f t="shared" si="7"/>
        <v>62649.265634607822</v>
      </c>
      <c r="J43" s="72">
        <f t="shared" si="7"/>
        <v>71647.943315195022</v>
      </c>
      <c r="K43" s="72">
        <f t="shared" si="7"/>
        <v>81939.15330528091</v>
      </c>
    </row>
    <row r="44" spans="2:11" ht="13.5" customHeight="1">
      <c r="B44" s="42" t="s">
        <v>82</v>
      </c>
      <c r="C44" s="42"/>
      <c r="D44" s="31"/>
      <c r="E44" s="41">
        <v>5266</v>
      </c>
      <c r="F44" s="69">
        <v>4677</v>
      </c>
      <c r="G44" s="223">
        <f t="shared" si="7"/>
        <v>5346.6806191593869</v>
      </c>
      <c r="H44" s="70">
        <f t="shared" si="7"/>
        <v>6114.6553921354925</v>
      </c>
      <c r="I44" s="72">
        <f t="shared" si="7"/>
        <v>6992.9388395841761</v>
      </c>
      <c r="J44" s="72">
        <f t="shared" si="7"/>
        <v>7997.3752367239331</v>
      </c>
      <c r="K44" s="72">
        <f t="shared" si="7"/>
        <v>9146.0846639934844</v>
      </c>
    </row>
    <row r="45" spans="2:11" ht="13.5" customHeight="1">
      <c r="B45" s="42" t="s">
        <v>83</v>
      </c>
      <c r="C45" s="42"/>
      <c r="D45" s="31"/>
      <c r="E45" s="41">
        <v>11078</v>
      </c>
      <c r="F45" s="69">
        <v>13842</v>
      </c>
      <c r="G45" s="223">
        <f t="shared" ref="G45:K47" si="8">F45</f>
        <v>13842</v>
      </c>
      <c r="H45" s="70">
        <f t="shared" si="8"/>
        <v>13842</v>
      </c>
      <c r="I45" s="72">
        <f t="shared" si="8"/>
        <v>13842</v>
      </c>
      <c r="J45" s="72">
        <f t="shared" si="8"/>
        <v>13842</v>
      </c>
      <c r="K45" s="72">
        <f t="shared" si="8"/>
        <v>13842</v>
      </c>
    </row>
    <row r="46" spans="2:11" ht="13.5" customHeight="1">
      <c r="B46" s="42" t="s">
        <v>84</v>
      </c>
      <c r="C46" s="42"/>
      <c r="D46" s="31"/>
      <c r="E46" s="41">
        <v>14975</v>
      </c>
      <c r="F46" s="69">
        <v>11072</v>
      </c>
      <c r="G46" s="223">
        <f t="shared" si="8"/>
        <v>11072</v>
      </c>
      <c r="H46" s="70">
        <f t="shared" si="8"/>
        <v>11072</v>
      </c>
      <c r="I46" s="72">
        <f t="shared" si="8"/>
        <v>11072</v>
      </c>
      <c r="J46" s="72">
        <f t="shared" si="8"/>
        <v>11072</v>
      </c>
      <c r="K46" s="72">
        <f t="shared" si="8"/>
        <v>11072</v>
      </c>
    </row>
    <row r="47" spans="2:11" ht="13.5" customHeight="1">
      <c r="B47" s="45" t="s">
        <v>85</v>
      </c>
      <c r="C47" s="45"/>
      <c r="D47" s="73"/>
      <c r="E47" s="47">
        <v>5471</v>
      </c>
      <c r="F47" s="74">
        <v>3314</v>
      </c>
      <c r="G47" s="223">
        <f t="shared" si="8"/>
        <v>3314</v>
      </c>
      <c r="H47" s="70">
        <f t="shared" si="8"/>
        <v>3314</v>
      </c>
      <c r="I47" s="72">
        <f t="shared" si="8"/>
        <v>3314</v>
      </c>
      <c r="J47" s="72">
        <f t="shared" si="8"/>
        <v>3314</v>
      </c>
      <c r="K47" s="72">
        <f t="shared" si="8"/>
        <v>3314</v>
      </c>
    </row>
    <row r="48" spans="2:11" ht="13.5" customHeight="1">
      <c r="B48" s="75" t="s">
        <v>86</v>
      </c>
      <c r="C48" s="75"/>
      <c r="D48" s="31"/>
      <c r="E48" s="41">
        <f t="shared" ref="E48:K48" si="9">SUM(E39:E47)</f>
        <v>555531</v>
      </c>
      <c r="F48" s="69">
        <f t="shared" si="9"/>
        <v>471817</v>
      </c>
      <c r="G48" s="99">
        <f t="shared" si="9"/>
        <v>478497.23031037388</v>
      </c>
      <c r="H48" s="76">
        <f t="shared" si="9"/>
        <v>486145.43908175267</v>
      </c>
      <c r="I48" s="77">
        <f t="shared" si="9"/>
        <v>494892.204474192</v>
      </c>
      <c r="J48" s="77">
        <f t="shared" si="9"/>
        <v>504895.31855191896</v>
      </c>
      <c r="K48" s="77">
        <f t="shared" si="9"/>
        <v>1313198.3198252493</v>
      </c>
    </row>
    <row r="49" spans="2:11" ht="13.5" customHeight="1">
      <c r="B49" s="75"/>
      <c r="C49" s="75"/>
      <c r="D49" s="31"/>
      <c r="E49" s="41"/>
      <c r="F49" s="69"/>
      <c r="G49" s="224"/>
      <c r="H49" s="69"/>
    </row>
    <row r="50" spans="2:11" ht="13.5" customHeight="1">
      <c r="B50" s="42" t="s">
        <v>87</v>
      </c>
      <c r="C50" s="42"/>
      <c r="D50" s="31"/>
      <c r="E50" s="41">
        <v>0</v>
      </c>
      <c r="F50" s="69">
        <v>50886</v>
      </c>
      <c r="G50" s="223">
        <f>F50</f>
        <v>50886</v>
      </c>
      <c r="H50" s="70">
        <f>G50</f>
        <v>50886</v>
      </c>
      <c r="I50" s="72">
        <f>H50</f>
        <v>50886</v>
      </c>
      <c r="J50" s="72">
        <f>I50</f>
        <v>50886</v>
      </c>
      <c r="K50" s="72">
        <f>J50</f>
        <v>50886</v>
      </c>
    </row>
    <row r="51" spans="2:11" ht="13.5" customHeight="1">
      <c r="B51" s="42" t="s">
        <v>88</v>
      </c>
      <c r="C51" s="42"/>
      <c r="D51" s="31"/>
      <c r="E51" s="41"/>
      <c r="F51" s="69"/>
      <c r="G51" s="224"/>
      <c r="H51" s="69"/>
    </row>
    <row r="52" spans="2:11" ht="13.5" customHeight="1">
      <c r="B52" s="42" t="s">
        <v>89</v>
      </c>
      <c r="C52" s="42"/>
      <c r="D52" s="31"/>
      <c r="E52" s="41">
        <v>348820</v>
      </c>
      <c r="F52" s="69">
        <v>390405</v>
      </c>
      <c r="G52" s="223">
        <f>F52+G232-G266</f>
        <v>350312.71837986226</v>
      </c>
      <c r="H52" s="70">
        <f>G52+H232-H266</f>
        <v>306446.28166328289</v>
      </c>
      <c r="I52">
        <f>H52+I232-I266</f>
        <v>258263.6158377165</v>
      </c>
      <c r="J52">
        <f>I52+J232-J266</f>
        <v>205144.68285068165</v>
      </c>
      <c r="K52">
        <f>J52+K232-K266</f>
        <v>146380.48026994825</v>
      </c>
    </row>
    <row r="53" spans="2:11" ht="13.5" customHeight="1">
      <c r="B53" s="42" t="s">
        <v>90</v>
      </c>
      <c r="C53" s="42"/>
      <c r="D53" s="31"/>
      <c r="E53" s="41"/>
      <c r="F53" s="69"/>
      <c r="G53" s="224"/>
      <c r="H53" s="69"/>
    </row>
    <row r="54" spans="2:11" ht="13.5" customHeight="1">
      <c r="B54" s="42" t="s">
        <v>91</v>
      </c>
      <c r="C54" s="42"/>
      <c r="D54" s="31"/>
      <c r="E54" s="41">
        <v>25122</v>
      </c>
      <c r="F54" s="69">
        <v>77507</v>
      </c>
      <c r="G54" s="223">
        <f t="shared" ref="G54:K59" si="10">F54</f>
        <v>77507</v>
      </c>
      <c r="H54" s="70">
        <f t="shared" si="10"/>
        <v>77507</v>
      </c>
      <c r="I54" s="72">
        <f t="shared" si="10"/>
        <v>77507</v>
      </c>
      <c r="J54" s="72">
        <f t="shared" si="10"/>
        <v>77507</v>
      </c>
      <c r="K54" s="72">
        <f t="shared" si="10"/>
        <v>77507</v>
      </c>
    </row>
    <row r="55" spans="2:11" ht="13.5" customHeight="1">
      <c r="B55" s="42" t="s">
        <v>92</v>
      </c>
      <c r="C55" s="42"/>
      <c r="D55" s="31"/>
      <c r="E55" s="41">
        <v>346937</v>
      </c>
      <c r="F55" s="69">
        <v>381010</v>
      </c>
      <c r="G55" s="223">
        <f t="shared" si="10"/>
        <v>381010</v>
      </c>
      <c r="H55" s="70">
        <f t="shared" si="10"/>
        <v>381010</v>
      </c>
      <c r="I55" s="72">
        <f t="shared" si="10"/>
        <v>381010</v>
      </c>
      <c r="J55" s="72">
        <f t="shared" si="10"/>
        <v>381010</v>
      </c>
      <c r="K55" s="72">
        <f t="shared" si="10"/>
        <v>381010</v>
      </c>
    </row>
    <row r="56" spans="2:11" ht="13.5" customHeight="1">
      <c r="B56" s="42" t="s">
        <v>93</v>
      </c>
      <c r="C56" s="42"/>
      <c r="D56" s="31"/>
      <c r="E56" s="41">
        <v>417067</v>
      </c>
      <c r="F56" s="69">
        <v>372507</v>
      </c>
      <c r="G56" s="223">
        <f t="shared" si="10"/>
        <v>372507</v>
      </c>
      <c r="H56" s="70">
        <f t="shared" si="10"/>
        <v>372507</v>
      </c>
      <c r="I56" s="72">
        <f t="shared" si="10"/>
        <v>372507</v>
      </c>
      <c r="J56" s="72">
        <f t="shared" si="10"/>
        <v>372507</v>
      </c>
      <c r="K56" s="72">
        <f t="shared" si="10"/>
        <v>372507</v>
      </c>
    </row>
    <row r="57" spans="2:11" ht="13.5" customHeight="1">
      <c r="B57" s="42" t="s">
        <v>94</v>
      </c>
      <c r="C57" s="42"/>
      <c r="D57" s="31"/>
      <c r="E57" s="41">
        <v>702690</v>
      </c>
      <c r="F57" s="69">
        <v>717502</v>
      </c>
      <c r="G57" s="223">
        <f t="shared" si="10"/>
        <v>717502</v>
      </c>
      <c r="H57" s="70">
        <f t="shared" si="10"/>
        <v>717502</v>
      </c>
      <c r="I57" s="72">
        <f t="shared" si="10"/>
        <v>717502</v>
      </c>
      <c r="J57" s="72">
        <f t="shared" si="10"/>
        <v>717502</v>
      </c>
      <c r="K57" s="72">
        <f t="shared" si="10"/>
        <v>717502</v>
      </c>
    </row>
    <row r="58" spans="2:11" ht="13.5" customHeight="1">
      <c r="B58" s="42" t="s">
        <v>95</v>
      </c>
      <c r="C58" s="42"/>
      <c r="D58" s="31"/>
      <c r="E58" s="41">
        <v>454565</v>
      </c>
      <c r="F58" s="69">
        <v>504188</v>
      </c>
      <c r="G58" s="223">
        <f t="shared" si="10"/>
        <v>504188</v>
      </c>
      <c r="H58" s="70">
        <f t="shared" si="10"/>
        <v>504188</v>
      </c>
      <c r="I58" s="72">
        <f t="shared" si="10"/>
        <v>504188</v>
      </c>
      <c r="J58" s="72">
        <f t="shared" si="10"/>
        <v>504188</v>
      </c>
      <c r="K58" s="72">
        <f t="shared" si="10"/>
        <v>504188</v>
      </c>
    </row>
    <row r="59" spans="2:11" ht="13.5" customHeight="1">
      <c r="B59" s="42" t="s">
        <v>96</v>
      </c>
      <c r="C59" s="42"/>
      <c r="D59" s="31"/>
      <c r="E59" s="41">
        <v>3857</v>
      </c>
      <c r="F59" s="69">
        <v>3871</v>
      </c>
      <c r="G59" s="223">
        <f t="shared" si="10"/>
        <v>3871</v>
      </c>
      <c r="H59" s="70">
        <f t="shared" si="10"/>
        <v>3871</v>
      </c>
      <c r="I59" s="72">
        <f t="shared" si="10"/>
        <v>3871</v>
      </c>
      <c r="J59" s="72">
        <f t="shared" si="10"/>
        <v>3871</v>
      </c>
      <c r="K59" s="72">
        <f t="shared" si="10"/>
        <v>3871</v>
      </c>
    </row>
    <row r="60" spans="2:11" ht="13.5" customHeight="1">
      <c r="B60" s="42"/>
      <c r="C60" s="42"/>
      <c r="D60" s="31"/>
      <c r="E60" s="41"/>
      <c r="F60" s="69"/>
      <c r="G60" s="224"/>
      <c r="H60" s="69"/>
    </row>
    <row r="61" spans="2:11" ht="15" customHeight="1">
      <c r="B61" s="78" t="s">
        <v>97</v>
      </c>
      <c r="C61" s="78"/>
      <c r="D61" s="79"/>
      <c r="E61" s="64">
        <f t="shared" ref="E61:K61" si="11">SUM(E50:E59)+E48</f>
        <v>2854589</v>
      </c>
      <c r="F61" s="80">
        <f t="shared" si="11"/>
        <v>2969693</v>
      </c>
      <c r="G61" s="99">
        <f t="shared" si="11"/>
        <v>2936280.9486902361</v>
      </c>
      <c r="H61" s="76">
        <f t="shared" si="11"/>
        <v>2900062.7207450354</v>
      </c>
      <c r="I61" s="77">
        <f t="shared" si="11"/>
        <v>2860626.8203119086</v>
      </c>
      <c r="J61" s="77">
        <f t="shared" si="11"/>
        <v>2817511.0014026007</v>
      </c>
      <c r="K61" s="77">
        <f t="shared" si="11"/>
        <v>3567049.8000951973</v>
      </c>
    </row>
    <row r="62" spans="2:11" ht="13.5" customHeight="1">
      <c r="B62" s="81"/>
      <c r="C62" s="81"/>
      <c r="D62" s="31"/>
      <c r="E62" s="41"/>
      <c r="F62" s="43"/>
      <c r="G62" s="222"/>
      <c r="H62" s="43"/>
    </row>
    <row r="63" spans="2:11" ht="13.5" customHeight="1">
      <c r="B63" s="82"/>
      <c r="C63" s="82"/>
      <c r="D63" s="31"/>
      <c r="E63" s="41"/>
      <c r="F63" s="40"/>
      <c r="G63" s="213"/>
      <c r="H63" s="40"/>
    </row>
    <row r="64" spans="2:11" ht="13.5" customHeight="1">
      <c r="B64" s="82" t="s">
        <v>98</v>
      </c>
      <c r="C64" s="82"/>
      <c r="D64" s="31"/>
      <c r="E64" s="41"/>
      <c r="F64" s="40"/>
      <c r="G64" s="213"/>
      <c r="H64" s="40"/>
    </row>
    <row r="65" spans="2:11" ht="13.5" customHeight="1">
      <c r="B65" s="82"/>
      <c r="C65" s="82"/>
      <c r="D65" s="31"/>
      <c r="E65" s="41"/>
      <c r="F65" s="40"/>
      <c r="G65" s="213"/>
      <c r="H65" s="40"/>
    </row>
    <row r="66" spans="2:11" ht="13.5" customHeight="1">
      <c r="B66" s="42" t="s">
        <v>99</v>
      </c>
      <c r="C66" s="42"/>
      <c r="D66" s="31"/>
      <c r="E66" s="41">
        <v>20750</v>
      </c>
      <c r="F66" s="83">
        <v>20750</v>
      </c>
      <c r="G66" s="225">
        <f>F66</f>
        <v>20750</v>
      </c>
      <c r="H66" s="84">
        <f>G66</f>
        <v>20750</v>
      </c>
      <c r="I66" s="85">
        <f>H66</f>
        <v>20750</v>
      </c>
      <c r="J66" s="85">
        <f>I66</f>
        <v>20750</v>
      </c>
      <c r="K66" s="85">
        <f>J66</f>
        <v>20750</v>
      </c>
    </row>
    <row r="67" spans="2:11" ht="13.5" customHeight="1">
      <c r="B67" s="42" t="s">
        <v>100</v>
      </c>
      <c r="C67" s="42"/>
      <c r="D67" s="31"/>
      <c r="E67" s="41">
        <v>20578</v>
      </c>
      <c r="F67" s="43">
        <v>23788</v>
      </c>
      <c r="G67" s="218">
        <f>G213</f>
        <v>27203.768094587122</v>
      </c>
      <c r="H67" s="56">
        <f>H213</f>
        <v>31111.203214551289</v>
      </c>
      <c r="I67" s="72">
        <f>I213</f>
        <v>35579.885922115922</v>
      </c>
      <c r="J67" s="72">
        <f>J213</f>
        <v>40690.431466137692</v>
      </c>
      <c r="K67" s="72">
        <f>K213</f>
        <v>46535.034331610492</v>
      </c>
    </row>
    <row r="68" spans="2:11" ht="13.5" customHeight="1">
      <c r="B68" s="42" t="s">
        <v>101</v>
      </c>
      <c r="C68" s="42"/>
      <c r="D68" s="31"/>
      <c r="E68" s="41">
        <v>66993</v>
      </c>
      <c r="F68" s="43">
        <v>66299</v>
      </c>
      <c r="G68" s="218">
        <f t="shared" ref="G68:K69" si="12">F68</f>
        <v>66299</v>
      </c>
      <c r="H68" s="56">
        <f t="shared" si="12"/>
        <v>66299</v>
      </c>
      <c r="I68" s="71">
        <f t="shared" si="12"/>
        <v>66299</v>
      </c>
      <c r="J68" s="71">
        <f t="shared" si="12"/>
        <v>66299</v>
      </c>
      <c r="K68" s="71">
        <f t="shared" si="12"/>
        <v>66299</v>
      </c>
    </row>
    <row r="69" spans="2:11" ht="13.5" customHeight="1">
      <c r="B69" s="42" t="s">
        <v>102</v>
      </c>
      <c r="C69" s="42"/>
      <c r="D69" s="31"/>
      <c r="E69" s="41">
        <v>8443</v>
      </c>
      <c r="F69" s="43">
        <v>4506</v>
      </c>
      <c r="G69" s="218">
        <f t="shared" si="12"/>
        <v>4506</v>
      </c>
      <c r="H69" s="56">
        <f t="shared" si="12"/>
        <v>4506</v>
      </c>
      <c r="I69" s="71">
        <f t="shared" si="12"/>
        <v>4506</v>
      </c>
      <c r="J69" s="71">
        <f t="shared" si="12"/>
        <v>4506</v>
      </c>
      <c r="K69" s="71">
        <f t="shared" si="12"/>
        <v>4506</v>
      </c>
    </row>
    <row r="70" spans="2:11" ht="13.5" customHeight="1">
      <c r="B70" s="42"/>
      <c r="C70" s="42"/>
      <c r="D70" s="31"/>
      <c r="E70" s="41"/>
      <c r="F70" s="43"/>
      <c r="G70" s="222"/>
      <c r="H70" s="43"/>
    </row>
    <row r="71" spans="2:11" ht="13.5" customHeight="1">
      <c r="B71" s="42" t="s">
        <v>103</v>
      </c>
      <c r="C71" s="42"/>
      <c r="D71" s="31"/>
      <c r="E71" s="41">
        <v>53759</v>
      </c>
      <c r="F71" s="43">
        <v>59591</v>
      </c>
      <c r="G71" s="218">
        <f t="shared" ref="G71:K73" si="13">F71</f>
        <v>59591</v>
      </c>
      <c r="H71" s="56">
        <f t="shared" si="13"/>
        <v>59591</v>
      </c>
      <c r="I71" s="71">
        <f t="shared" si="13"/>
        <v>59591</v>
      </c>
      <c r="J71" s="71">
        <f t="shared" si="13"/>
        <v>59591</v>
      </c>
      <c r="K71" s="71">
        <f t="shared" si="13"/>
        <v>59591</v>
      </c>
    </row>
    <row r="72" spans="2:11" ht="13.5" customHeight="1">
      <c r="B72" s="42" t="s">
        <v>104</v>
      </c>
      <c r="C72" s="42"/>
      <c r="D72" s="31"/>
      <c r="E72" s="41">
        <v>31940</v>
      </c>
      <c r="F72" s="43">
        <v>41294</v>
      </c>
      <c r="G72" s="218">
        <f t="shared" si="13"/>
        <v>41294</v>
      </c>
      <c r="H72" s="56">
        <f t="shared" si="13"/>
        <v>41294</v>
      </c>
      <c r="I72" s="71">
        <f t="shared" si="13"/>
        <v>41294</v>
      </c>
      <c r="J72" s="71">
        <f t="shared" si="13"/>
        <v>41294</v>
      </c>
      <c r="K72" s="71">
        <f t="shared" si="13"/>
        <v>41294</v>
      </c>
    </row>
    <row r="73" spans="2:11" ht="13.5" customHeight="1">
      <c r="B73" s="45" t="s">
        <v>105</v>
      </c>
      <c r="C73" s="45"/>
      <c r="D73" s="73"/>
      <c r="E73" s="47">
        <v>42067</v>
      </c>
      <c r="F73" s="46">
        <v>35101</v>
      </c>
      <c r="G73" s="218">
        <f t="shared" si="13"/>
        <v>35101</v>
      </c>
      <c r="H73" s="56">
        <f t="shared" si="13"/>
        <v>35101</v>
      </c>
      <c r="I73" s="71">
        <f t="shared" si="13"/>
        <v>35101</v>
      </c>
      <c r="J73" s="71">
        <f t="shared" si="13"/>
        <v>35101</v>
      </c>
      <c r="K73" s="71">
        <f t="shared" si="13"/>
        <v>35101</v>
      </c>
    </row>
    <row r="74" spans="2:11" ht="13.5" customHeight="1">
      <c r="B74" s="42" t="s">
        <v>106</v>
      </c>
      <c r="C74" s="42"/>
      <c r="D74" s="31"/>
      <c r="E74" s="41">
        <f t="shared" ref="E74:K74" si="14">SUM(E66:E73)</f>
        <v>244530</v>
      </c>
      <c r="F74" s="43">
        <f t="shared" si="14"/>
        <v>251329</v>
      </c>
      <c r="G74" s="219">
        <f t="shared" si="14"/>
        <v>254744.76809458714</v>
      </c>
      <c r="H74" s="58">
        <f t="shared" si="14"/>
        <v>258652.20321455129</v>
      </c>
      <c r="I74" s="77">
        <f t="shared" si="14"/>
        <v>263120.88592211594</v>
      </c>
      <c r="J74" s="77">
        <f t="shared" si="14"/>
        <v>268231.4314661377</v>
      </c>
      <c r="K74" s="77">
        <f t="shared" si="14"/>
        <v>274076.03433161048</v>
      </c>
    </row>
    <row r="75" spans="2:11" ht="13.5" customHeight="1">
      <c r="B75" s="42"/>
      <c r="C75" s="42"/>
      <c r="D75" s="31"/>
      <c r="E75" s="41"/>
      <c r="F75" s="43"/>
      <c r="G75" s="222"/>
      <c r="H75" s="43"/>
    </row>
    <row r="76" spans="2:11" ht="13.5" customHeight="1">
      <c r="B76" s="42" t="s">
        <v>107</v>
      </c>
      <c r="C76" s="42"/>
      <c r="D76" s="31"/>
      <c r="E76" s="41">
        <v>1978131</v>
      </c>
      <c r="F76" s="43">
        <v>1962874</v>
      </c>
      <c r="G76" s="218">
        <f>G293</f>
        <v>1650190.7222435637</v>
      </c>
      <c r="H76" s="56">
        <f>H293</f>
        <v>1236875.8926670081</v>
      </c>
      <c r="I76" s="71">
        <f>I293</f>
        <v>705099.79852296377</v>
      </c>
      <c r="J76" s="71">
        <f>J293</f>
        <v>34758.688063728274</v>
      </c>
      <c r="K76" s="71">
        <f>K293</f>
        <v>0</v>
      </c>
    </row>
    <row r="77" spans="2:11" ht="13.5" customHeight="1">
      <c r="B77" s="42" t="s">
        <v>108</v>
      </c>
      <c r="C77" s="42"/>
      <c r="D77" s="31"/>
      <c r="E77" s="41">
        <v>341843</v>
      </c>
      <c r="F77" s="43">
        <v>381589</v>
      </c>
      <c r="G77" s="218">
        <f t="shared" ref="G77:K81" si="15">F77</f>
        <v>381589</v>
      </c>
      <c r="H77" s="56">
        <f t="shared" si="15"/>
        <v>381589</v>
      </c>
      <c r="I77" s="71">
        <f t="shared" si="15"/>
        <v>381589</v>
      </c>
      <c r="J77" s="71">
        <f t="shared" si="15"/>
        <v>381589</v>
      </c>
      <c r="K77" s="71">
        <f t="shared" si="15"/>
        <v>381589</v>
      </c>
    </row>
    <row r="78" spans="2:11" ht="13.5" customHeight="1">
      <c r="B78" s="42" t="s">
        <v>109</v>
      </c>
      <c r="C78" s="42"/>
      <c r="D78" s="31"/>
      <c r="E78" s="41">
        <v>33152</v>
      </c>
      <c r="F78" s="43">
        <v>32047</v>
      </c>
      <c r="G78" s="218">
        <f t="shared" si="15"/>
        <v>32047</v>
      </c>
      <c r="H78" s="56">
        <f t="shared" si="15"/>
        <v>32047</v>
      </c>
      <c r="I78" s="71">
        <f t="shared" si="15"/>
        <v>32047</v>
      </c>
      <c r="J78" s="71">
        <f t="shared" si="15"/>
        <v>32047</v>
      </c>
      <c r="K78" s="71">
        <f t="shared" si="15"/>
        <v>32047</v>
      </c>
    </row>
    <row r="79" spans="2:11" ht="13.5" customHeight="1">
      <c r="B79" s="42" t="s">
        <v>110</v>
      </c>
      <c r="C79" s="42"/>
      <c r="D79" s="31"/>
      <c r="E79" s="41">
        <v>1471</v>
      </c>
      <c r="F79" s="43">
        <v>1644</v>
      </c>
      <c r="G79" s="218">
        <f t="shared" si="15"/>
        <v>1644</v>
      </c>
      <c r="H79" s="56">
        <f t="shared" si="15"/>
        <v>1644</v>
      </c>
      <c r="I79" s="71">
        <f t="shared" si="15"/>
        <v>1644</v>
      </c>
      <c r="J79" s="71">
        <f t="shared" si="15"/>
        <v>1644</v>
      </c>
      <c r="K79" s="71">
        <f t="shared" si="15"/>
        <v>1644</v>
      </c>
    </row>
    <row r="80" spans="2:11" ht="13.5" customHeight="1">
      <c r="B80" s="42" t="s">
        <v>111</v>
      </c>
      <c r="C80" s="42"/>
      <c r="D80" s="31"/>
      <c r="E80" s="41">
        <v>462525</v>
      </c>
      <c r="F80" s="43">
        <v>454368</v>
      </c>
      <c r="G80" s="218">
        <f t="shared" si="15"/>
        <v>454368</v>
      </c>
      <c r="H80" s="56">
        <f t="shared" si="15"/>
        <v>454368</v>
      </c>
      <c r="I80" s="71">
        <f t="shared" si="15"/>
        <v>454368</v>
      </c>
      <c r="J80" s="71">
        <f t="shared" si="15"/>
        <v>454368</v>
      </c>
      <c r="K80" s="71">
        <f t="shared" si="15"/>
        <v>454368</v>
      </c>
    </row>
    <row r="81" spans="2:11" ht="13.5" customHeight="1">
      <c r="B81" s="45" t="s">
        <v>112</v>
      </c>
      <c r="C81" s="45"/>
      <c r="D81" s="73"/>
      <c r="E81" s="47">
        <v>4498</v>
      </c>
      <c r="F81" s="46">
        <v>4833</v>
      </c>
      <c r="G81" s="218">
        <f t="shared" si="15"/>
        <v>4833</v>
      </c>
      <c r="H81" s="56">
        <f t="shared" si="15"/>
        <v>4833</v>
      </c>
      <c r="I81" s="71">
        <f t="shared" si="15"/>
        <v>4833</v>
      </c>
      <c r="J81" s="71">
        <f t="shared" si="15"/>
        <v>4833</v>
      </c>
      <c r="K81" s="71">
        <f t="shared" si="15"/>
        <v>4833</v>
      </c>
    </row>
    <row r="82" spans="2:11" ht="13.5" customHeight="1">
      <c r="B82" s="42" t="s">
        <v>113</v>
      </c>
      <c r="C82" s="42"/>
      <c r="D82" s="31"/>
      <c r="E82" s="41">
        <f t="shared" ref="E82:K82" si="16">SUM(E76:E81)</f>
        <v>2821620</v>
      </c>
      <c r="F82" s="43">
        <f t="shared" si="16"/>
        <v>2837355</v>
      </c>
      <c r="G82" s="219">
        <f t="shared" si="16"/>
        <v>2524671.7222435637</v>
      </c>
      <c r="H82" s="58">
        <f t="shared" si="16"/>
        <v>2111356.8926670081</v>
      </c>
      <c r="I82" s="77">
        <f t="shared" si="16"/>
        <v>1579580.7985229637</v>
      </c>
      <c r="J82" s="86">
        <f t="shared" si="16"/>
        <v>909239.68806372827</v>
      </c>
      <c r="K82" s="77">
        <f t="shared" si="16"/>
        <v>874481</v>
      </c>
    </row>
    <row r="83" spans="2:11" ht="13.5" customHeight="1">
      <c r="B83" s="42"/>
      <c r="C83" s="42"/>
      <c r="D83" s="31"/>
      <c r="E83" s="51"/>
      <c r="F83" s="50"/>
      <c r="G83" s="226"/>
      <c r="H83" s="50"/>
      <c r="J83" s="71"/>
    </row>
    <row r="84" spans="2:11" ht="15" customHeight="1">
      <c r="B84" s="78" t="s">
        <v>114</v>
      </c>
      <c r="C84" s="78"/>
      <c r="D84" s="79"/>
      <c r="E84" s="64">
        <f t="shared" ref="E84:K84" si="17">E82+E74</f>
        <v>3066150</v>
      </c>
      <c r="F84" s="63">
        <f t="shared" si="17"/>
        <v>3088684</v>
      </c>
      <c r="G84" s="219">
        <f t="shared" si="17"/>
        <v>2779416.4903381509</v>
      </c>
      <c r="H84" s="58">
        <f t="shared" si="17"/>
        <v>2370009.0958815594</v>
      </c>
      <c r="I84" s="77">
        <f t="shared" si="17"/>
        <v>1842701.6844450796</v>
      </c>
      <c r="J84" s="86">
        <f t="shared" si="17"/>
        <v>1177471.1195298659</v>
      </c>
      <c r="K84" s="77">
        <f t="shared" si="17"/>
        <v>1148557.0343316104</v>
      </c>
    </row>
    <row r="85" spans="2:11" ht="13.5" customHeight="1">
      <c r="B85" s="31"/>
      <c r="C85" s="31"/>
      <c r="D85" s="31"/>
      <c r="E85" s="41"/>
      <c r="F85" s="43"/>
      <c r="G85" s="222"/>
      <c r="H85" s="43"/>
    </row>
    <row r="86" spans="2:11" ht="13.5" customHeight="1">
      <c r="B86" s="67" t="s">
        <v>115</v>
      </c>
      <c r="C86" s="67"/>
      <c r="D86" s="31"/>
      <c r="E86" s="41"/>
      <c r="F86" s="40"/>
      <c r="G86" s="213"/>
      <c r="H86" s="40"/>
    </row>
    <row r="87" spans="2:11" ht="13.5" customHeight="1">
      <c r="B87" s="31"/>
      <c r="C87" s="31"/>
      <c r="D87" s="31"/>
      <c r="E87" s="41"/>
      <c r="F87" s="40"/>
      <c r="G87" s="213"/>
      <c r="H87" s="40"/>
    </row>
    <row r="88" spans="2:11" ht="13.5" customHeight="1">
      <c r="B88" s="42" t="s">
        <v>116</v>
      </c>
      <c r="C88" s="42"/>
      <c r="D88" s="31"/>
      <c r="E88" s="41"/>
      <c r="F88" s="40"/>
      <c r="G88" s="213"/>
      <c r="H88" s="40"/>
    </row>
    <row r="89" spans="2:11" ht="13.5" customHeight="1">
      <c r="B89" s="42" t="s">
        <v>117</v>
      </c>
      <c r="C89" s="42"/>
      <c r="D89" s="31"/>
      <c r="E89" s="41"/>
      <c r="F89" s="40"/>
      <c r="G89" s="213"/>
      <c r="H89" s="40"/>
    </row>
    <row r="90" spans="2:11" ht="13.5" customHeight="1">
      <c r="B90" s="42" t="s">
        <v>118</v>
      </c>
      <c r="C90" s="42"/>
      <c r="D90" s="31"/>
      <c r="E90" s="41">
        <v>8</v>
      </c>
      <c r="F90" s="43">
        <v>9</v>
      </c>
      <c r="G90" s="218">
        <f>F90</f>
        <v>9</v>
      </c>
      <c r="H90" s="56">
        <f>G90</f>
        <v>9</v>
      </c>
      <c r="I90" s="71">
        <f>H90</f>
        <v>9</v>
      </c>
      <c r="J90" s="71">
        <f>I90</f>
        <v>9</v>
      </c>
      <c r="K90" s="71">
        <f>J90</f>
        <v>9</v>
      </c>
    </row>
    <row r="91" spans="2:11" ht="13.5" customHeight="1">
      <c r="B91" s="42" t="s">
        <v>119</v>
      </c>
      <c r="C91" s="42"/>
      <c r="D91" s="31"/>
      <c r="E91" s="41"/>
      <c r="F91" s="40"/>
      <c r="G91" s="213"/>
      <c r="H91" s="40"/>
    </row>
    <row r="92" spans="2:11" ht="13.5" customHeight="1">
      <c r="B92" s="42" t="s">
        <v>120</v>
      </c>
      <c r="C92" s="42"/>
      <c r="D92" s="31"/>
      <c r="E92" s="41"/>
      <c r="F92" s="40"/>
      <c r="G92" s="213"/>
      <c r="H92" s="40"/>
    </row>
    <row r="93" spans="2:11" ht="13.5" customHeight="1">
      <c r="B93" s="42" t="s">
        <v>121</v>
      </c>
      <c r="C93" s="42"/>
      <c r="D93" s="31"/>
      <c r="E93" s="41">
        <v>1</v>
      </c>
      <c r="F93" s="87">
        <v>0</v>
      </c>
      <c r="G93" s="227">
        <f t="shared" ref="G93:K95" si="18">F93</f>
        <v>0</v>
      </c>
      <c r="H93" s="88">
        <f t="shared" si="18"/>
        <v>0</v>
      </c>
      <c r="I93" s="89">
        <f t="shared" si="18"/>
        <v>0</v>
      </c>
      <c r="J93" s="89">
        <f t="shared" si="18"/>
        <v>0</v>
      </c>
      <c r="K93" s="89">
        <f t="shared" si="18"/>
        <v>0</v>
      </c>
    </row>
    <row r="94" spans="2:11" ht="13.5" customHeight="1">
      <c r="B94" s="42" t="s">
        <v>122</v>
      </c>
      <c r="C94" s="42"/>
      <c r="D94" s="31"/>
      <c r="E94" s="41">
        <v>-448</v>
      </c>
      <c r="F94" s="43">
        <v>172</v>
      </c>
      <c r="G94" s="218">
        <f t="shared" si="18"/>
        <v>172</v>
      </c>
      <c r="H94" s="56">
        <f t="shared" si="18"/>
        <v>172</v>
      </c>
      <c r="I94" s="71">
        <f t="shared" si="18"/>
        <v>172</v>
      </c>
      <c r="J94" s="71">
        <f t="shared" si="18"/>
        <v>172</v>
      </c>
      <c r="K94" s="71">
        <f t="shared" si="18"/>
        <v>172</v>
      </c>
    </row>
    <row r="95" spans="2:11" ht="13.5" customHeight="1">
      <c r="B95" s="42" t="s">
        <v>123</v>
      </c>
      <c r="C95" s="42"/>
      <c r="D95" s="31"/>
      <c r="E95" s="41">
        <v>505144</v>
      </c>
      <c r="F95" s="43">
        <v>575631</v>
      </c>
      <c r="G95" s="218">
        <f t="shared" si="18"/>
        <v>575631</v>
      </c>
      <c r="H95" s="56">
        <f t="shared" si="18"/>
        <v>575631</v>
      </c>
      <c r="I95" s="71">
        <f t="shared" si="18"/>
        <v>575631</v>
      </c>
      <c r="J95" s="71">
        <f t="shared" si="18"/>
        <v>575631</v>
      </c>
      <c r="K95" s="71">
        <f t="shared" si="18"/>
        <v>575631</v>
      </c>
    </row>
    <row r="96" spans="2:11" ht="13.5" customHeight="1">
      <c r="B96" s="42" t="s">
        <v>124</v>
      </c>
      <c r="C96" s="42"/>
      <c r="D96" s="31"/>
      <c r="E96" s="41">
        <v>-703717</v>
      </c>
      <c r="F96" s="43">
        <v>-691461</v>
      </c>
      <c r="G96" s="218">
        <f>F96+G28-G184</f>
        <v>-415605.54164791456</v>
      </c>
      <c r="H96" s="56">
        <f>G96+H28-H184</f>
        <v>-42416.37513652374</v>
      </c>
      <c r="I96">
        <f>H96+I28-I184</f>
        <v>445455.13586682884</v>
      </c>
      <c r="J96">
        <f>I96+J28-J184</f>
        <v>1067569.8818727345</v>
      </c>
      <c r="K96">
        <f>J96+K28-K184</f>
        <v>1846022.7657635869</v>
      </c>
    </row>
    <row r="97" spans="2:11" ht="13.5" customHeight="1">
      <c r="B97" s="42" t="s">
        <v>125</v>
      </c>
      <c r="C97" s="42"/>
      <c r="D97" s="31"/>
      <c r="E97" s="41">
        <v>-199012</v>
      </c>
      <c r="F97" s="43">
        <v>-115649</v>
      </c>
      <c r="G97" s="219">
        <f>G90+G93+G94+G95+G96</f>
        <v>160206.45835208544</v>
      </c>
      <c r="H97" s="58">
        <f>H90+H93+H94+H95+H96</f>
        <v>533395.62486347626</v>
      </c>
      <c r="I97" s="77">
        <f>I90+I93+I94+I95+I96</f>
        <v>1021267.1358668288</v>
      </c>
      <c r="J97" s="77">
        <f>J90+J93+J94+J95+J96</f>
        <v>1643381.8818727345</v>
      </c>
      <c r="K97" s="77">
        <f>K90+K93+K94+K95+K96</f>
        <v>2421834.7657635869</v>
      </c>
    </row>
    <row r="98" spans="2:11" ht="13.5" customHeight="1">
      <c r="B98" s="45" t="s">
        <v>126</v>
      </c>
      <c r="C98" s="45"/>
      <c r="D98" s="73"/>
      <c r="E98" s="47">
        <v>-12549</v>
      </c>
      <c r="F98" s="46">
        <v>-3342</v>
      </c>
      <c r="G98" s="218">
        <f>F98</f>
        <v>-3342</v>
      </c>
      <c r="H98" s="56">
        <f>G98</f>
        <v>-3342</v>
      </c>
      <c r="I98" s="71">
        <f>H98</f>
        <v>-3342</v>
      </c>
      <c r="J98" s="71">
        <f>I98</f>
        <v>-3342</v>
      </c>
      <c r="K98" s="71">
        <f>J98</f>
        <v>-3342</v>
      </c>
    </row>
    <row r="99" spans="2:11" ht="13.5" customHeight="1">
      <c r="B99" s="42" t="s">
        <v>127</v>
      </c>
      <c r="C99" s="42"/>
      <c r="D99" s="31"/>
      <c r="E99" s="41">
        <v>-211561</v>
      </c>
      <c r="F99" s="43">
        <v>-118991</v>
      </c>
      <c r="G99" s="219">
        <f>G97+G98</f>
        <v>156864.45835208544</v>
      </c>
      <c r="H99" s="58">
        <f>H97+H98</f>
        <v>530053.62486347626</v>
      </c>
      <c r="I99" s="77">
        <f>I97+I98</f>
        <v>1017925.1358668288</v>
      </c>
      <c r="J99" s="77">
        <f>J97+J98</f>
        <v>1640039.8818727345</v>
      </c>
      <c r="K99" s="77">
        <f>K97+K98</f>
        <v>2418492.7657635869</v>
      </c>
    </row>
    <row r="100" spans="2:11" ht="13.5" customHeight="1">
      <c r="B100" s="42"/>
      <c r="C100" s="42"/>
      <c r="D100" s="31"/>
      <c r="E100" s="41"/>
      <c r="F100" s="43"/>
      <c r="G100" s="222"/>
      <c r="H100" s="43"/>
    </row>
    <row r="101" spans="2:11" ht="15" customHeight="1">
      <c r="B101" s="78" t="s">
        <v>128</v>
      </c>
      <c r="C101" s="78"/>
      <c r="D101" s="79"/>
      <c r="E101" s="64">
        <v>2854589</v>
      </c>
      <c r="F101" s="90">
        <f>F82-F99</f>
        <v>2956346</v>
      </c>
      <c r="G101" s="228">
        <f>G84+G99</f>
        <v>2936280.9486902365</v>
      </c>
      <c r="H101" s="91">
        <f>H84+H99</f>
        <v>2900062.7207450354</v>
      </c>
      <c r="I101" s="92">
        <f>I84+I99</f>
        <v>2860626.8203119086</v>
      </c>
      <c r="J101" s="77">
        <f>J84+J99</f>
        <v>2817511.0014026007</v>
      </c>
      <c r="K101" s="77">
        <f>K84+K99</f>
        <v>3567049.8000951973</v>
      </c>
    </row>
    <row r="102" spans="2:11" ht="13.5" customHeight="1">
      <c r="B102" s="93"/>
      <c r="C102" s="93"/>
      <c r="D102" s="31"/>
      <c r="E102" s="94"/>
      <c r="F102" s="95"/>
      <c r="G102" s="211"/>
      <c r="H102" s="31"/>
    </row>
    <row r="103" spans="2:11" ht="13.5" customHeight="1">
      <c r="B103" s="93" t="s">
        <v>129</v>
      </c>
      <c r="C103" s="93"/>
      <c r="D103" s="96"/>
      <c r="E103" s="97" t="str">
        <f>IF(ROUND(E84+E99, 2) = E61, "OK / BALANCED", "ERROR: OUT OF BALANCE")</f>
        <v>OK / BALANCED</v>
      </c>
      <c r="F103" s="98" t="str">
        <f>IF(ROUND(F84+F99, 2) = F61, "OK / BALANCED", "ERROR: OUT OF BALANCE")</f>
        <v>OK / BALANCED</v>
      </c>
      <c r="G103" s="99" t="str">
        <f>IF(ROUND(G84+G99,2)=ROUND(G61,2),"OK / BALANCED","ERROR: OUT OF BALANCE")</f>
        <v>OK / BALANCED</v>
      </c>
      <c r="H103" s="99" t="str">
        <f>IF(ROUND(H84+H99,2)=ROUND(H61,2),"OK / BALANCED","ERROR: OUT OF BALANCE")</f>
        <v>OK / BALANCED</v>
      </c>
      <c r="I103" s="77" t="str">
        <f>IF(ROUND(I84+I99,2)=ROUND(I61,2),"OK / BALANCED","ERROR: OUT OF BALANCE")</f>
        <v>OK / BALANCED</v>
      </c>
      <c r="J103" s="77" t="str">
        <f>IF(ROUND(J84+J99,2)=ROUND(J61,2),"OK / BALANCED","ERROR: OUT OF BALANCE")</f>
        <v>OK / BALANCED</v>
      </c>
      <c r="K103" s="77" t="str">
        <f>IF(ROUND(K84+K99,2)=ROUND(K61,2),"OK / BALANCED","ERROR: OUT OF BALANCE")</f>
        <v>OK / BALANCED</v>
      </c>
    </row>
    <row r="104" spans="2:11" ht="13.5" customHeight="1">
      <c r="B104" s="93"/>
      <c r="C104" s="93"/>
      <c r="D104" s="31"/>
      <c r="E104" s="32"/>
      <c r="F104" s="31"/>
      <c r="G104" s="211"/>
      <c r="H104" s="31"/>
    </row>
    <row r="105" spans="2:11" ht="13.5" customHeight="1">
      <c r="B105" s="31"/>
      <c r="C105" s="31"/>
      <c r="D105" s="31"/>
      <c r="E105" s="32"/>
      <c r="F105" s="31"/>
      <c r="G105" s="211"/>
      <c r="H105" s="31"/>
    </row>
    <row r="106" spans="2:11" ht="15.75" customHeight="1">
      <c r="B106" s="28" t="s">
        <v>130</v>
      </c>
      <c r="C106" s="28"/>
      <c r="D106" s="29"/>
      <c r="E106" s="30"/>
      <c r="F106" s="29"/>
      <c r="G106" s="210"/>
      <c r="H106" s="29"/>
      <c r="I106" s="29"/>
      <c r="J106" s="29"/>
      <c r="K106" s="29"/>
    </row>
    <row r="107" spans="2:11" ht="13.5" customHeight="1">
      <c r="B107" s="31"/>
      <c r="C107" s="31"/>
      <c r="D107" s="31"/>
      <c r="E107" s="32"/>
      <c r="F107" s="31"/>
      <c r="G107" s="211"/>
      <c r="H107" s="31"/>
    </row>
    <row r="108" spans="2:11" ht="15" customHeight="1">
      <c r="B108" s="33" t="s">
        <v>50</v>
      </c>
      <c r="C108" s="33"/>
      <c r="D108" s="34" t="s">
        <v>51</v>
      </c>
      <c r="E108" s="35" t="s">
        <v>52</v>
      </c>
      <c r="F108" s="34" t="s">
        <v>53</v>
      </c>
      <c r="G108" s="34" t="s">
        <v>54</v>
      </c>
      <c r="H108" s="34" t="s">
        <v>55</v>
      </c>
      <c r="I108" s="34" t="s">
        <v>56</v>
      </c>
      <c r="J108" s="34" t="s">
        <v>57</v>
      </c>
      <c r="K108" s="34" t="s">
        <v>58</v>
      </c>
    </row>
    <row r="109" spans="2:11" ht="13.5" customHeight="1">
      <c r="B109" s="33" t="s">
        <v>59</v>
      </c>
      <c r="C109" s="33"/>
      <c r="D109" s="31"/>
      <c r="E109" s="32"/>
      <c r="F109" s="31"/>
      <c r="G109" s="211"/>
      <c r="H109" s="31"/>
    </row>
    <row r="110" spans="2:11" ht="13.5" customHeight="1">
      <c r="B110" s="31"/>
      <c r="C110" s="31"/>
      <c r="D110" s="31"/>
      <c r="E110" s="32"/>
      <c r="F110" s="31"/>
      <c r="G110" s="211"/>
      <c r="H110" s="31"/>
    </row>
    <row r="111" spans="2:11" ht="13.5" customHeight="1">
      <c r="B111" s="31"/>
      <c r="C111" s="31"/>
      <c r="D111" s="31"/>
      <c r="E111" s="32"/>
      <c r="F111" s="31"/>
      <c r="G111" s="211"/>
      <c r="H111" s="31"/>
    </row>
    <row r="112" spans="2:11" ht="13.5" customHeight="1">
      <c r="B112" s="67" t="s">
        <v>131</v>
      </c>
      <c r="C112" s="67"/>
      <c r="D112" s="31"/>
      <c r="E112" s="32"/>
      <c r="F112" s="31"/>
      <c r="G112" s="211"/>
      <c r="H112" s="31"/>
    </row>
    <row r="113" spans="2:11" ht="13.5" customHeight="1">
      <c r="B113" s="100" t="s">
        <v>132</v>
      </c>
      <c r="C113" s="100"/>
      <c r="D113" s="101">
        <v>46122</v>
      </c>
      <c r="E113" s="102">
        <v>110456</v>
      </c>
      <c r="F113" s="101">
        <v>147035</v>
      </c>
      <c r="G113" s="229">
        <f>G28</f>
        <v>275855.45835208544</v>
      </c>
      <c r="H113" s="58">
        <f>H28</f>
        <v>373189.16651139082</v>
      </c>
      <c r="I113" s="103">
        <f>I28</f>
        <v>487871.51100335259</v>
      </c>
      <c r="J113" s="103">
        <f>J28</f>
        <v>622114.74600590579</v>
      </c>
      <c r="K113" s="103">
        <f>K28</f>
        <v>778452.88389085233</v>
      </c>
    </row>
    <row r="114" spans="2:11" ht="13.5" customHeight="1">
      <c r="B114" s="100" t="s">
        <v>133</v>
      </c>
      <c r="C114" s="100"/>
      <c r="D114" s="104"/>
      <c r="E114" s="102"/>
      <c r="F114" s="104"/>
      <c r="H114" s="105"/>
    </row>
    <row r="115" spans="2:11" ht="13.5" customHeight="1">
      <c r="B115" s="100" t="s">
        <v>134</v>
      </c>
      <c r="C115" s="100"/>
      <c r="D115" s="106">
        <v>62800</v>
      </c>
      <c r="E115" s="102">
        <v>124022</v>
      </c>
      <c r="F115" s="106">
        <v>149413</v>
      </c>
      <c r="G115" s="229">
        <f>G266</f>
        <v>86650.13895841004</v>
      </c>
      <c r="H115" s="56">
        <f>H266</f>
        <v>97111.669356732891</v>
      </c>
      <c r="I115" s="103">
        <f>I266</f>
        <v>109075.82030012913</v>
      </c>
      <c r="J115" s="103">
        <f>J266</f>
        <v>122758.52470264485</v>
      </c>
      <c r="K115" s="103">
        <f>K266</f>
        <v>138406.53308838909</v>
      </c>
    </row>
    <row r="116" spans="2:11" ht="13.5" customHeight="1">
      <c r="B116" s="100" t="s">
        <v>135</v>
      </c>
      <c r="C116" s="100"/>
      <c r="D116" s="106">
        <v>6346</v>
      </c>
      <c r="E116" s="102">
        <v>5514</v>
      </c>
      <c r="F116" s="106">
        <v>5492</v>
      </c>
      <c r="H116" s="50"/>
    </row>
    <row r="117" spans="2:11" ht="13.5" customHeight="1">
      <c r="B117" s="100" t="s">
        <v>136</v>
      </c>
      <c r="C117" s="100"/>
      <c r="D117" s="107">
        <v>0</v>
      </c>
      <c r="E117" s="102">
        <v>1583</v>
      </c>
      <c r="F117" s="107">
        <v>0</v>
      </c>
      <c r="H117" s="50"/>
    </row>
    <row r="118" spans="2:11" ht="13.5" customHeight="1">
      <c r="B118" s="100" t="s">
        <v>137</v>
      </c>
      <c r="C118" s="100"/>
      <c r="D118" s="107">
        <v>0</v>
      </c>
      <c r="E118" s="102">
        <v>0</v>
      </c>
      <c r="F118" s="106">
        <v>-3273</v>
      </c>
      <c r="H118" s="43"/>
    </row>
    <row r="119" spans="2:11" ht="13.5" customHeight="1">
      <c r="B119" s="100" t="s">
        <v>72</v>
      </c>
      <c r="C119" s="100"/>
      <c r="D119" s="106">
        <v>179</v>
      </c>
      <c r="E119" s="102">
        <v>467</v>
      </c>
      <c r="F119" s="106">
        <v>1994</v>
      </c>
      <c r="H119" s="50"/>
    </row>
    <row r="120" spans="2:11" ht="13.5" customHeight="1">
      <c r="B120" s="100" t="s">
        <v>138</v>
      </c>
      <c r="C120" s="100"/>
      <c r="D120" s="106">
        <v>-1401</v>
      </c>
      <c r="E120" s="102">
        <v>-1876</v>
      </c>
      <c r="F120" s="106">
        <v>-2066</v>
      </c>
      <c r="H120" s="43"/>
    </row>
    <row r="121" spans="2:11" ht="12.75" customHeight="1">
      <c r="B121" s="100" t="s">
        <v>139</v>
      </c>
      <c r="C121" s="100"/>
      <c r="D121" s="106">
        <v>17462</v>
      </c>
      <c r="E121" s="102">
        <v>-2505</v>
      </c>
      <c r="F121" s="106">
        <v>2732</v>
      </c>
    </row>
    <row r="122" spans="2:11" ht="13.5" customHeight="1">
      <c r="B122" s="100" t="s">
        <v>140</v>
      </c>
      <c r="C122" s="100"/>
      <c r="D122" s="106">
        <v>1528</v>
      </c>
      <c r="E122" s="102">
        <v>48618</v>
      </c>
      <c r="F122" s="106">
        <v>51189</v>
      </c>
      <c r="H122" s="43"/>
    </row>
    <row r="123" spans="2:11" ht="13.5" customHeight="1">
      <c r="B123" s="100" t="s">
        <v>141</v>
      </c>
      <c r="C123" s="100"/>
      <c r="D123" s="106">
        <v>11737</v>
      </c>
      <c r="E123" s="102">
        <v>-13831</v>
      </c>
      <c r="F123" s="106">
        <v>-1964</v>
      </c>
      <c r="H123" s="105"/>
    </row>
    <row r="124" spans="2:11" ht="13.5" customHeight="1">
      <c r="B124" s="100" t="s">
        <v>142</v>
      </c>
      <c r="C124" s="100"/>
      <c r="D124" s="107">
        <v>0</v>
      </c>
      <c r="E124" s="102">
        <v>-1324</v>
      </c>
      <c r="F124" s="107">
        <v>0</v>
      </c>
      <c r="H124" s="105"/>
    </row>
    <row r="125" spans="2:11" ht="13.5" customHeight="1">
      <c r="B125" s="100" t="s">
        <v>143</v>
      </c>
      <c r="C125" s="100"/>
      <c r="D125" s="107">
        <v>0</v>
      </c>
      <c r="E125" s="102">
        <v>1160</v>
      </c>
      <c r="F125" s="106">
        <v>110</v>
      </c>
      <c r="H125" s="105"/>
    </row>
    <row r="126" spans="2:11" ht="13.5" customHeight="1">
      <c r="B126" s="100" t="s">
        <v>144</v>
      </c>
      <c r="C126" s="100"/>
      <c r="D126" s="106">
        <v>8805</v>
      </c>
      <c r="E126" s="102">
        <v>8068</v>
      </c>
      <c r="F126" s="106">
        <v>7906</v>
      </c>
      <c r="H126" s="105"/>
    </row>
    <row r="127" spans="2:11" ht="13.5" customHeight="1">
      <c r="B127" s="100" t="s">
        <v>65</v>
      </c>
      <c r="C127" s="100"/>
      <c r="D127" s="106">
        <v>13</v>
      </c>
      <c r="E127" s="102">
        <v>262</v>
      </c>
      <c r="F127" s="106">
        <v>-394</v>
      </c>
      <c r="H127" s="105"/>
    </row>
    <row r="128" spans="2:11" ht="13.5" customHeight="1">
      <c r="B128" s="100" t="s">
        <v>145</v>
      </c>
      <c r="C128" s="100"/>
      <c r="D128" s="104"/>
      <c r="E128" s="102"/>
      <c r="F128" s="104"/>
      <c r="H128" s="105"/>
    </row>
    <row r="129" spans="2:11" ht="13.5" customHeight="1">
      <c r="B129" s="100" t="s">
        <v>146</v>
      </c>
      <c r="C129" s="100"/>
      <c r="D129" s="106">
        <v>-10804</v>
      </c>
      <c r="E129" s="102">
        <v>-19177</v>
      </c>
      <c r="F129" s="106">
        <v>4761</v>
      </c>
      <c r="H129" s="105"/>
    </row>
    <row r="130" spans="2:11" ht="13.5" customHeight="1">
      <c r="B130" s="108" t="s">
        <v>147</v>
      </c>
      <c r="C130" s="109"/>
      <c r="D130" s="104"/>
      <c r="E130" s="102"/>
      <c r="F130" s="104"/>
      <c r="G130" s="229">
        <f>G224</f>
        <v>-3264.4622157867889</v>
      </c>
      <c r="H130" s="58">
        <f>H224</f>
        <v>-3740.7736514146163</v>
      </c>
      <c r="I130" s="103">
        <f>I224</f>
        <v>-4278.0826848746692</v>
      </c>
      <c r="J130" s="103">
        <f>J224</f>
        <v>-4892.5685337051909</v>
      </c>
      <c r="K130" s="103">
        <f>K224</f>
        <v>-5595.3165518826427</v>
      </c>
    </row>
    <row r="131" spans="2:11" ht="13.5" customHeight="1">
      <c r="B131" s="100" t="s">
        <v>82</v>
      </c>
      <c r="C131" s="100"/>
      <c r="D131" s="106">
        <v>-681</v>
      </c>
      <c r="E131" s="102">
        <v>-4112</v>
      </c>
      <c r="F131" s="106">
        <v>599</v>
      </c>
      <c r="H131" s="105"/>
    </row>
    <row r="132" spans="2:11" ht="13.5" customHeight="1">
      <c r="B132" s="100" t="s">
        <v>148</v>
      </c>
      <c r="C132" s="100"/>
      <c r="D132" s="106">
        <v>8259</v>
      </c>
      <c r="E132" s="102">
        <v>-5152</v>
      </c>
      <c r="F132" s="106">
        <v>929</v>
      </c>
      <c r="H132" s="105"/>
    </row>
    <row r="133" spans="2:11" ht="13.5" customHeight="1">
      <c r="B133" s="109"/>
      <c r="C133" s="109"/>
      <c r="D133" s="104"/>
      <c r="E133" s="102"/>
      <c r="F133" s="104"/>
      <c r="H133" s="105"/>
    </row>
    <row r="134" spans="2:11" ht="13.5" customHeight="1">
      <c r="B134" s="100" t="s">
        <v>149</v>
      </c>
      <c r="C134" s="100"/>
      <c r="D134" s="106">
        <v>30928</v>
      </c>
      <c r="E134" s="102">
        <v>-14721</v>
      </c>
      <c r="F134" s="106">
        <v>-975</v>
      </c>
      <c r="H134" s="105"/>
    </row>
    <row r="135" spans="2:11" ht="13.5" customHeight="1">
      <c r="B135" s="100" t="s">
        <v>150</v>
      </c>
      <c r="C135" s="100"/>
      <c r="D135" s="106">
        <v>-3063</v>
      </c>
      <c r="E135" s="102">
        <v>8636</v>
      </c>
      <c r="F135" s="106">
        <v>-8106</v>
      </c>
      <c r="H135" s="105"/>
    </row>
    <row r="136" spans="2:11" ht="13.5" customHeight="1">
      <c r="B136" s="100" t="s">
        <v>151</v>
      </c>
      <c r="C136" s="100"/>
      <c r="D136" s="106">
        <v>2202</v>
      </c>
      <c r="E136" s="102">
        <v>-1672</v>
      </c>
      <c r="F136" s="106">
        <v>2183</v>
      </c>
      <c r="H136" s="105"/>
    </row>
    <row r="137" spans="2:11" ht="13.5" customHeight="1">
      <c r="B137" s="100" t="s">
        <v>152</v>
      </c>
      <c r="C137" s="100"/>
      <c r="D137" s="106">
        <v>-445</v>
      </c>
      <c r="E137" s="102">
        <v>-19253</v>
      </c>
      <c r="F137" s="106">
        <v>-34797</v>
      </c>
      <c r="H137" s="105"/>
    </row>
    <row r="138" spans="2:11" ht="13.5" customHeight="1">
      <c r="B138" s="100" t="s">
        <v>102</v>
      </c>
      <c r="C138" s="100"/>
      <c r="D138" s="106">
        <v>5235</v>
      </c>
      <c r="E138" s="102">
        <v>2457</v>
      </c>
      <c r="F138" s="106">
        <v>-3937</v>
      </c>
      <c r="H138" s="105"/>
    </row>
    <row r="139" spans="2:11" ht="13.5" customHeight="1">
      <c r="B139" s="100" t="s">
        <v>153</v>
      </c>
      <c r="C139" s="100"/>
      <c r="D139" s="106">
        <v>2349</v>
      </c>
      <c r="E139" s="102">
        <v>9404</v>
      </c>
      <c r="F139" s="106">
        <v>3942</v>
      </c>
      <c r="H139" s="105"/>
    </row>
    <row r="140" spans="2:11" ht="13.5" customHeight="1">
      <c r="B140" s="110" t="s">
        <v>154</v>
      </c>
      <c r="C140" s="110"/>
      <c r="D140" s="111">
        <v>1718</v>
      </c>
      <c r="E140" s="112">
        <v>3183</v>
      </c>
      <c r="F140" s="111">
        <v>7481</v>
      </c>
      <c r="H140" s="105"/>
    </row>
    <row r="141" spans="2:11" ht="13.5" customHeight="1">
      <c r="B141" s="100" t="s">
        <v>155</v>
      </c>
      <c r="C141" s="100"/>
      <c r="D141" s="106">
        <v>189289</v>
      </c>
      <c r="E141" s="102">
        <v>240207</v>
      </c>
      <c r="F141" s="106">
        <v>330254</v>
      </c>
      <c r="G141" s="231">
        <f>SUM(G113:G140)</f>
        <v>359241.13509470865</v>
      </c>
      <c r="H141" s="58">
        <f>SUM(H113:H140)</f>
        <v>466560.06221670908</v>
      </c>
      <c r="I141" s="113">
        <f>SUM(I113:I140)</f>
        <v>592669.24861860706</v>
      </c>
      <c r="J141" s="113">
        <f>SUM(J113:J140)</f>
        <v>739980.7021748455</v>
      </c>
      <c r="K141" s="113">
        <f>SUM(K113:K140)</f>
        <v>911264.10042735876</v>
      </c>
    </row>
    <row r="142" spans="2:11" ht="13.5" customHeight="1">
      <c r="B142" s="100"/>
      <c r="C142" s="100"/>
      <c r="D142" s="106"/>
      <c r="E142" s="102"/>
      <c r="F142" s="106"/>
      <c r="H142" s="105"/>
    </row>
    <row r="143" spans="2:11" ht="13.5" customHeight="1">
      <c r="B143" s="3" t="s">
        <v>156</v>
      </c>
      <c r="C143" s="3"/>
      <c r="D143" s="104"/>
      <c r="E143" s="102"/>
      <c r="F143" s="104"/>
      <c r="H143" s="105"/>
    </row>
    <row r="144" spans="2:11" ht="13.5" customHeight="1">
      <c r="B144" s="100" t="s">
        <v>157</v>
      </c>
      <c r="C144" s="100"/>
      <c r="D144" s="106">
        <v>-54074</v>
      </c>
      <c r="E144" s="102">
        <v>-100057</v>
      </c>
      <c r="F144" s="106">
        <v>-135986</v>
      </c>
      <c r="G144" s="229">
        <f>-G232</f>
        <v>-46557.857338272283</v>
      </c>
      <c r="H144" s="58">
        <f>-H232</f>
        <v>-53245.23264015351</v>
      </c>
      <c r="I144" s="103">
        <f>-I232</f>
        <v>-60893.154474562754</v>
      </c>
      <c r="J144" s="103">
        <f>-J232</f>
        <v>-69639.591715610004</v>
      </c>
      <c r="K144" s="103">
        <f>-K232</f>
        <v>-79642.330507655657</v>
      </c>
    </row>
    <row r="145" spans="2:11" ht="13.5" customHeight="1">
      <c r="B145" s="100" t="s">
        <v>158</v>
      </c>
      <c r="C145" s="100"/>
      <c r="D145" s="106">
        <v>-1888</v>
      </c>
      <c r="E145" s="102">
        <v>-424940</v>
      </c>
      <c r="F145" s="106">
        <v>-43264</v>
      </c>
      <c r="H145" s="105"/>
    </row>
    <row r="146" spans="2:11" ht="13.5" customHeight="1">
      <c r="B146" s="100" t="s">
        <v>159</v>
      </c>
      <c r="C146" s="100"/>
      <c r="D146" s="106">
        <v>46</v>
      </c>
      <c r="E146" s="102">
        <v>60</v>
      </c>
      <c r="F146" s="106">
        <v>99</v>
      </c>
      <c r="H146" s="105"/>
    </row>
    <row r="147" spans="2:11" ht="13.5" customHeight="1">
      <c r="B147" s="100" t="s">
        <v>160</v>
      </c>
      <c r="C147" s="100"/>
      <c r="D147" s="107">
        <v>0</v>
      </c>
      <c r="E147" s="102">
        <v>20820</v>
      </c>
      <c r="F147" s="107">
        <v>0</v>
      </c>
      <c r="H147" s="105"/>
    </row>
    <row r="148" spans="2:11" ht="13.5" customHeight="1">
      <c r="B148" s="100" t="s">
        <v>161</v>
      </c>
      <c r="C148" s="100"/>
      <c r="D148" s="107">
        <v>0</v>
      </c>
      <c r="E148" s="102">
        <v>0</v>
      </c>
      <c r="F148" s="106">
        <v>-203285</v>
      </c>
      <c r="H148" s="105"/>
    </row>
    <row r="149" spans="2:11" ht="13.5" customHeight="1">
      <c r="B149" s="100" t="s">
        <v>162</v>
      </c>
      <c r="C149" s="100"/>
      <c r="D149" s="107">
        <v>0</v>
      </c>
      <c r="E149" s="102">
        <v>0</v>
      </c>
      <c r="F149" s="106">
        <v>80490</v>
      </c>
      <c r="H149" s="105"/>
    </row>
    <row r="150" spans="2:11" ht="13.5" customHeight="1">
      <c r="B150" s="110" t="s">
        <v>163</v>
      </c>
      <c r="C150" s="110"/>
      <c r="D150" s="111">
        <v>-35000</v>
      </c>
      <c r="E150" s="112">
        <v>-2449</v>
      </c>
      <c r="F150" s="111">
        <v>-38045</v>
      </c>
      <c r="H150" s="105"/>
    </row>
    <row r="151" spans="2:11" ht="13.5" customHeight="1">
      <c r="B151" s="100" t="s">
        <v>164</v>
      </c>
      <c r="C151" s="100"/>
      <c r="D151" s="106">
        <v>-90916</v>
      </c>
      <c r="E151" s="102">
        <v>-506566</v>
      </c>
      <c r="F151" s="106">
        <v>-339991</v>
      </c>
      <c r="G151" s="231">
        <f>SUM(G144:G150)</f>
        <v>-46557.857338272283</v>
      </c>
      <c r="H151" s="58">
        <f>SUM(H144:H150)</f>
        <v>-53245.23264015351</v>
      </c>
      <c r="I151" s="113">
        <f>SUM(I144:I150)</f>
        <v>-60893.154474562754</v>
      </c>
      <c r="J151" s="113">
        <f>SUM(J144:J150)</f>
        <v>-69639.591715610004</v>
      </c>
      <c r="K151" s="113">
        <f>SUM(K144:K150)</f>
        <v>-79642.330507655657</v>
      </c>
    </row>
    <row r="152" spans="2:11" ht="13.5" customHeight="1">
      <c r="B152" s="100"/>
      <c r="C152" s="100"/>
      <c r="D152" s="106"/>
      <c r="E152" s="102"/>
      <c r="F152" s="106"/>
      <c r="H152" s="105"/>
    </row>
    <row r="153" spans="2:11" ht="13.5" customHeight="1">
      <c r="B153" s="3" t="s">
        <v>165</v>
      </c>
      <c r="C153" s="3"/>
      <c r="D153" s="104"/>
      <c r="E153" s="102"/>
      <c r="F153" s="104"/>
      <c r="H153" s="105"/>
    </row>
    <row r="154" spans="2:11" ht="13.5" customHeight="1">
      <c r="B154" s="100" t="s">
        <v>166</v>
      </c>
      <c r="C154" s="100"/>
      <c r="D154" s="107">
        <v>0</v>
      </c>
      <c r="E154" s="102">
        <v>900000</v>
      </c>
      <c r="F154" s="107">
        <v>0</v>
      </c>
      <c r="H154" s="105"/>
    </row>
    <row r="155" spans="2:11" ht="13.5" customHeight="1">
      <c r="B155" s="100" t="s">
        <v>167</v>
      </c>
      <c r="C155" s="100"/>
      <c r="D155" s="107">
        <v>0</v>
      </c>
      <c r="E155" s="102">
        <v>75000</v>
      </c>
      <c r="F155" s="107">
        <v>0</v>
      </c>
      <c r="H155" s="105"/>
    </row>
    <row r="156" spans="2:11" ht="13.5" customHeight="1">
      <c r="B156" s="100" t="s">
        <v>168</v>
      </c>
      <c r="C156" s="100"/>
      <c r="D156" s="106">
        <v>8186</v>
      </c>
      <c r="E156" s="102">
        <v>925</v>
      </c>
      <c r="F156" s="106">
        <v>9160</v>
      </c>
      <c r="H156" s="105"/>
    </row>
    <row r="157" spans="2:11" ht="13.5" customHeight="1">
      <c r="B157" s="100" t="s">
        <v>169</v>
      </c>
      <c r="C157" s="100"/>
      <c r="D157" s="106">
        <v>-182</v>
      </c>
      <c r="E157" s="102">
        <v>-268</v>
      </c>
      <c r="F157" s="106">
        <v>-193</v>
      </c>
      <c r="H157" s="105"/>
    </row>
    <row r="158" spans="2:11" ht="13.5" customHeight="1">
      <c r="B158" s="100" t="s">
        <v>170</v>
      </c>
      <c r="C158" s="100"/>
      <c r="D158" s="106">
        <v>-17500</v>
      </c>
      <c r="E158" s="102">
        <v>-724813</v>
      </c>
      <c r="F158" s="106">
        <v>-20749</v>
      </c>
      <c r="G158" s="229">
        <f>G292</f>
        <v>-312683.27775643638</v>
      </c>
      <c r="H158" s="58">
        <f>H292</f>
        <v>-413314.82957655558</v>
      </c>
      <c r="I158" s="103">
        <f>I292</f>
        <v>-531776.09414404433</v>
      </c>
      <c r="J158" s="103">
        <f>J292</f>
        <v>-670341.1104592355</v>
      </c>
      <c r="K158" s="103">
        <f>K292</f>
        <v>-34758.688063728274</v>
      </c>
    </row>
    <row r="159" spans="2:11" ht="13.5" customHeight="1">
      <c r="B159" s="100" t="s">
        <v>171</v>
      </c>
      <c r="C159" s="100"/>
      <c r="D159" s="107">
        <v>0</v>
      </c>
      <c r="E159" s="102">
        <v>-16176</v>
      </c>
      <c r="F159" s="107">
        <v>0</v>
      </c>
      <c r="H159" s="105"/>
    </row>
    <row r="160" spans="2:11" ht="13.5" customHeight="1">
      <c r="B160" s="100" t="s">
        <v>172</v>
      </c>
      <c r="C160" s="100"/>
      <c r="D160" s="107">
        <v>0</v>
      </c>
      <c r="E160" s="102">
        <v>-94315</v>
      </c>
      <c r="F160" s="106">
        <v>-125030</v>
      </c>
      <c r="H160" s="105"/>
    </row>
    <row r="161" spans="2:11" ht="13.5" customHeight="1">
      <c r="B161" s="100" t="s">
        <v>173</v>
      </c>
      <c r="C161" s="100"/>
      <c r="D161" s="106">
        <v>-750</v>
      </c>
      <c r="E161" s="102">
        <v>-4628</v>
      </c>
      <c r="F161" s="106">
        <v>-4605</v>
      </c>
      <c r="G161" s="229">
        <f>-G184</f>
        <v>0</v>
      </c>
      <c r="H161" s="58">
        <f>-H184</f>
        <v>0</v>
      </c>
      <c r="I161" s="103">
        <f>-I184</f>
        <v>0</v>
      </c>
      <c r="J161" s="103">
        <f>-J184</f>
        <v>0</v>
      </c>
      <c r="K161" s="103">
        <f>-K184</f>
        <v>0</v>
      </c>
    </row>
    <row r="162" spans="2:11" ht="13.5" customHeight="1">
      <c r="B162" s="100" t="s">
        <v>174</v>
      </c>
      <c r="C162" s="100"/>
      <c r="D162" s="106">
        <v>-10246</v>
      </c>
      <c r="E162" s="102">
        <v>135725</v>
      </c>
      <c r="F162" s="106">
        <v>-141417</v>
      </c>
      <c r="G162" s="231">
        <f>SUM(G154:G161)</f>
        <v>-312683.27775643638</v>
      </c>
      <c r="H162" s="58">
        <f>SUM(H154:H161)</f>
        <v>-413314.82957655558</v>
      </c>
      <c r="I162" s="113">
        <f>SUM(I154:I161)</f>
        <v>-531776.09414404433</v>
      </c>
      <c r="J162" s="113">
        <f>SUM(J154:J161)</f>
        <v>-670341.1104592355</v>
      </c>
      <c r="K162" s="113">
        <f>SUM(K154:K161)</f>
        <v>-34758.688063728274</v>
      </c>
    </row>
    <row r="163" spans="2:11" ht="13.5" customHeight="1">
      <c r="B163" s="100" t="s">
        <v>175</v>
      </c>
      <c r="C163" s="100"/>
      <c r="D163" s="106">
        <v>14</v>
      </c>
      <c r="E163" s="102">
        <v>-808</v>
      </c>
      <c r="F163" s="106">
        <v>776</v>
      </c>
      <c r="G163" s="232">
        <v>0</v>
      </c>
      <c r="H163" s="114">
        <v>0</v>
      </c>
      <c r="I163" s="17">
        <v>0</v>
      </c>
      <c r="J163" s="17">
        <v>0</v>
      </c>
      <c r="K163" s="17">
        <v>0</v>
      </c>
    </row>
    <row r="164" spans="2:11" ht="13.5" customHeight="1">
      <c r="B164" s="100" t="s">
        <v>176</v>
      </c>
      <c r="C164" s="100"/>
      <c r="D164" s="106">
        <v>88141</v>
      </c>
      <c r="E164" s="102">
        <v>-131442</v>
      </c>
      <c r="F164" s="106">
        <v>-150378</v>
      </c>
      <c r="G164" s="231">
        <f>G141+G151+G162+G163</f>
        <v>0</v>
      </c>
      <c r="H164" s="58">
        <f>H141+H151+H162+H163</f>
        <v>0</v>
      </c>
      <c r="I164" s="113">
        <f>I141+I151+I162+I163</f>
        <v>0</v>
      </c>
      <c r="J164" s="113">
        <f>J141+J151+J162+J163</f>
        <v>0</v>
      </c>
      <c r="K164" s="113">
        <f>K141+K151+K162+K163</f>
        <v>796863.08185597486</v>
      </c>
    </row>
    <row r="165" spans="2:11" ht="13.5" customHeight="1">
      <c r="B165" s="100" t="s">
        <v>177</v>
      </c>
      <c r="C165" s="100"/>
      <c r="D165" s="106">
        <v>515800</v>
      </c>
      <c r="E165" s="102">
        <v>603941</v>
      </c>
      <c r="F165" s="106">
        <v>472499</v>
      </c>
      <c r="G165" s="229">
        <f>F166</f>
        <v>322121</v>
      </c>
      <c r="H165" s="58">
        <f>G166</f>
        <v>322121</v>
      </c>
      <c r="I165" s="103">
        <f>H166</f>
        <v>322121</v>
      </c>
      <c r="J165" s="103">
        <f>I166</f>
        <v>322121</v>
      </c>
      <c r="K165" s="103">
        <f>J166</f>
        <v>322121</v>
      </c>
    </row>
    <row r="166" spans="2:11" ht="15" customHeight="1">
      <c r="B166" s="115" t="s">
        <v>178</v>
      </c>
      <c r="C166" s="115"/>
      <c r="D166" s="116">
        <v>603941</v>
      </c>
      <c r="E166" s="117">
        <v>472499</v>
      </c>
      <c r="F166" s="116">
        <v>322121</v>
      </c>
      <c r="G166" s="231">
        <f>G165+G164</f>
        <v>322121</v>
      </c>
      <c r="H166" s="58">
        <f>H165+H164</f>
        <v>322121</v>
      </c>
      <c r="I166" s="113">
        <f>I165+I164</f>
        <v>322121</v>
      </c>
      <c r="J166" s="113">
        <f>J165+J164</f>
        <v>322121</v>
      </c>
      <c r="K166" s="113">
        <f>K165+K164</f>
        <v>1118984.0818559749</v>
      </c>
    </row>
    <row r="167" spans="2:11" ht="13.5" customHeight="1">
      <c r="B167" s="42"/>
      <c r="C167" s="42"/>
      <c r="D167" s="31"/>
      <c r="E167" s="51"/>
      <c r="F167" s="105"/>
      <c r="G167" s="233"/>
      <c r="H167" s="105"/>
    </row>
    <row r="168" spans="2:11" ht="13.5" customHeight="1">
      <c r="B168" s="42"/>
      <c r="C168" s="42"/>
      <c r="D168" s="31"/>
      <c r="E168" s="51"/>
      <c r="F168" s="105"/>
      <c r="G168" s="233"/>
      <c r="H168" s="105"/>
    </row>
    <row r="169" spans="2:11" ht="13.5" customHeight="1">
      <c r="B169" s="42"/>
      <c r="C169" s="42"/>
      <c r="D169" s="31"/>
      <c r="E169" s="51"/>
      <c r="F169" s="105"/>
      <c r="G169" s="233"/>
      <c r="H169" s="105"/>
    </row>
    <row r="170" spans="2:11" ht="13.5" customHeight="1">
      <c r="B170" s="42"/>
      <c r="C170" s="42"/>
      <c r="D170" s="31"/>
      <c r="E170" s="51"/>
      <c r="F170" s="105"/>
      <c r="G170" s="233"/>
      <c r="H170" s="105"/>
    </row>
    <row r="171" spans="2:11" ht="13.5" customHeight="1">
      <c r="F171" s="40"/>
      <c r="G171" s="213"/>
      <c r="H171" s="40"/>
    </row>
    <row r="172" spans="2:11" ht="13.5" customHeight="1">
      <c r="F172" s="40"/>
      <c r="G172" s="213"/>
      <c r="H172" s="40"/>
    </row>
    <row r="173" spans="2:11" ht="15.75" customHeight="1">
      <c r="B173" s="28" t="s">
        <v>179</v>
      </c>
      <c r="C173" s="28"/>
      <c r="D173" s="29"/>
      <c r="E173" s="30"/>
      <c r="F173" s="29"/>
      <c r="G173" s="210"/>
      <c r="H173" s="29"/>
      <c r="I173" s="29"/>
      <c r="J173" s="29"/>
      <c r="K173" s="29"/>
    </row>
    <row r="174" spans="2:11" ht="13.5" customHeight="1">
      <c r="B174" s="31"/>
      <c r="C174" s="31"/>
    </row>
    <row r="175" spans="2:11" ht="15" customHeight="1">
      <c r="B175" s="118" t="s">
        <v>180</v>
      </c>
      <c r="C175" s="118"/>
      <c r="D175" s="34" t="s">
        <v>51</v>
      </c>
      <c r="E175" s="35" t="s">
        <v>52</v>
      </c>
      <c r="F175" s="34" t="s">
        <v>53</v>
      </c>
      <c r="G175" s="34" t="s">
        <v>54</v>
      </c>
      <c r="H175" s="34" t="s">
        <v>55</v>
      </c>
      <c r="I175" s="34" t="s">
        <v>56</v>
      </c>
      <c r="J175" s="34" t="s">
        <v>57</v>
      </c>
      <c r="K175" s="34" t="s">
        <v>58</v>
      </c>
    </row>
    <row r="177" spans="2:11" ht="13.5" customHeight="1">
      <c r="B177" s="67" t="s">
        <v>181</v>
      </c>
      <c r="C177" s="67"/>
      <c r="D177" s="104">
        <v>365</v>
      </c>
      <c r="E177" s="102">
        <v>365</v>
      </c>
      <c r="F177" s="104">
        <v>365</v>
      </c>
    </row>
    <row r="179" spans="2:11" ht="12.75" customHeight="1">
      <c r="B179" s="119" t="s">
        <v>49</v>
      </c>
      <c r="C179" s="119"/>
    </row>
    <row r="180" spans="2:11" ht="12.75" customHeight="1">
      <c r="B180" s="120" t="s">
        <v>182</v>
      </c>
      <c r="C180" s="120"/>
      <c r="D180" s="53"/>
      <c r="E180" s="121">
        <f>(E9-D9)/D9</f>
        <v>0.59580118666559911</v>
      </c>
      <c r="F180" s="53">
        <f t="shared" ref="F180:K180" si="19">F9/E9-1</f>
        <v>0.14363580465684289</v>
      </c>
      <c r="G180" s="234">
        <f t="shared" si="19"/>
        <v>0.14363580465684289</v>
      </c>
      <c r="H180" s="53">
        <f t="shared" si="19"/>
        <v>0.14363580465684289</v>
      </c>
      <c r="I180" s="53">
        <f t="shared" si="19"/>
        <v>0.14363580465684289</v>
      </c>
      <c r="J180" s="53">
        <f t="shared" si="19"/>
        <v>0.14363580465684289</v>
      </c>
      <c r="K180" s="53">
        <f t="shared" si="19"/>
        <v>0.14363580465684289</v>
      </c>
    </row>
    <row r="181" spans="2:11" ht="12.75" customHeight="1">
      <c r="B181" s="120" t="s">
        <v>183</v>
      </c>
      <c r="C181" s="120"/>
      <c r="D181" s="53"/>
      <c r="E181" s="27">
        <f t="shared" ref="E181:K181" si="20">(E11/E9)</f>
        <v>0.81083977744851465</v>
      </c>
      <c r="F181" s="53">
        <f t="shared" si="20"/>
        <v>0.82262541934014488</v>
      </c>
      <c r="G181" s="234">
        <f t="shared" si="20"/>
        <v>0.82262541934014488</v>
      </c>
      <c r="H181" s="53">
        <f t="shared" si="20"/>
        <v>0.82262541934014488</v>
      </c>
      <c r="I181" s="53">
        <f t="shared" si="20"/>
        <v>0.82262541934014499</v>
      </c>
      <c r="J181" s="53">
        <f t="shared" si="20"/>
        <v>0.82262541934014499</v>
      </c>
      <c r="K181" s="53">
        <f t="shared" si="20"/>
        <v>0.8226254193401451</v>
      </c>
    </row>
    <row r="182" spans="2:11" ht="12.75" customHeight="1">
      <c r="B182" s="120" t="s">
        <v>184</v>
      </c>
      <c r="C182" s="120"/>
      <c r="D182" s="53"/>
      <c r="E182" s="27">
        <f t="shared" ref="E182:K182" si="21">-(E13/E9)</f>
        <v>0.12260507359314753</v>
      </c>
      <c r="F182" s="53">
        <f t="shared" si="21"/>
        <v>0.11661249703638295</v>
      </c>
      <c r="G182" s="234">
        <f t="shared" si="21"/>
        <v>0.10482152313285778</v>
      </c>
      <c r="H182" s="53">
        <f t="shared" si="21"/>
        <v>9.3947794196088577E-2</v>
      </c>
      <c r="I182" s="53">
        <f t="shared" si="21"/>
        <v>8.4037761909209183E-2</v>
      </c>
      <c r="J182" s="53">
        <f t="shared" si="21"/>
        <v>7.5099601045616748E-2</v>
      </c>
      <c r="K182" s="53">
        <f t="shared" si="21"/>
        <v>6.7112092814941474E-2</v>
      </c>
    </row>
    <row r="183" spans="2:11" ht="13.5" customHeight="1">
      <c r="B183" s="122" t="s">
        <v>5</v>
      </c>
      <c r="C183" s="122"/>
      <c r="D183" s="53">
        <f>-D24/D22</f>
        <v>0.10891070053887605</v>
      </c>
      <c r="E183" s="27">
        <f>-E24/E22</f>
        <v>0.31290650280603077</v>
      </c>
      <c r="F183" s="53">
        <f>-F24/F22</f>
        <v>0.28192983555056589</v>
      </c>
      <c r="G183" s="234">
        <f>$F$183</f>
        <v>0.28192983555056589</v>
      </c>
      <c r="H183" s="123">
        <f>$F$183</f>
        <v>0.28192983555056589</v>
      </c>
      <c r="I183" s="123">
        <f>$F$183</f>
        <v>0.28192983555056589</v>
      </c>
      <c r="J183" s="123">
        <f>$F$183</f>
        <v>0.28192983555056589</v>
      </c>
      <c r="K183" s="123">
        <f>$F$183</f>
        <v>0.28192983555056589</v>
      </c>
    </row>
    <row r="184" spans="2:11" ht="12.75" customHeight="1">
      <c r="B184" s="124" t="s">
        <v>185</v>
      </c>
      <c r="G184" s="232">
        <v>0</v>
      </c>
      <c r="H184" s="17">
        <v>0</v>
      </c>
      <c r="I184" s="17">
        <v>0</v>
      </c>
      <c r="J184" s="17">
        <v>0</v>
      </c>
      <c r="K184" s="17">
        <v>0</v>
      </c>
    </row>
    <row r="186" spans="2:11" ht="12.75" customHeight="1">
      <c r="B186" s="119" t="s">
        <v>186</v>
      </c>
      <c r="C186" s="119"/>
    </row>
    <row r="187" spans="2:11" ht="12.75" customHeight="1">
      <c r="B187" s="120" t="s">
        <v>187</v>
      </c>
      <c r="C187" s="120"/>
      <c r="E187" s="27">
        <f>(E43/E9)*E177</f>
        <v>18.017543222897356</v>
      </c>
      <c r="F187" s="89">
        <f>(F43/F9)*F177</f>
        <v>14.271892962552947</v>
      </c>
      <c r="G187" s="235">
        <f>(G43/G9)*G177</f>
        <v>0</v>
      </c>
      <c r="H187" s="89">
        <f>(H43/H9)*H177</f>
        <v>0</v>
      </c>
      <c r="I187" s="89">
        <f>(I43/I9)*I177</f>
        <v>0</v>
      </c>
    </row>
    <row r="188" spans="2:11" ht="12.75" customHeight="1">
      <c r="B188" s="120" t="s">
        <v>188</v>
      </c>
      <c r="C188" s="120"/>
      <c r="E188" s="27">
        <f>(E44/-E10)*E177</f>
        <v>10.847009029345372</v>
      </c>
      <c r="F188" s="59">
        <f>(F44/-F10)*F177</f>
        <v>8.9835338322124354</v>
      </c>
      <c r="G188" s="236">
        <f>(G44/-G10)*G177</f>
        <v>0</v>
      </c>
      <c r="H188" s="59">
        <f>(H44/-H10)*H177</f>
        <v>0</v>
      </c>
      <c r="I188" s="59">
        <f>(I44/-I10)*I177</f>
        <v>0</v>
      </c>
    </row>
    <row r="189" spans="2:11" ht="12.75" customHeight="1">
      <c r="B189" s="120" t="s">
        <v>189</v>
      </c>
      <c r="C189" s="120"/>
      <c r="E189" s="27">
        <f>(E67/-E10)*E177</f>
        <v>42.38696388261851</v>
      </c>
      <c r="F189" s="59">
        <f>(F67/-F10)*F177</f>
        <v>45.691747445086463</v>
      </c>
      <c r="G189" s="236">
        <f>(G67/-G10)*G177</f>
        <v>0</v>
      </c>
      <c r="H189" s="59">
        <f>(H67/-H10)*H177</f>
        <v>0</v>
      </c>
      <c r="I189" s="59">
        <f>(I67/-I10)*I177</f>
        <v>0</v>
      </c>
    </row>
    <row r="191" spans="2:11" ht="12.75" customHeight="1">
      <c r="B191" s="119" t="s">
        <v>190</v>
      </c>
      <c r="C191" s="119"/>
    </row>
    <row r="192" spans="2:11" ht="12.75" customHeight="1">
      <c r="B192" s="120" t="s">
        <v>191</v>
      </c>
      <c r="C192" s="120"/>
      <c r="F192" s="53">
        <f t="shared" ref="F192:K192" si="22">(F52-E52)/F9</f>
        <v>3.8816382688369365E-2</v>
      </c>
      <c r="G192" s="234">
        <f t="shared" si="22"/>
        <v>-3.2722869750985199E-2</v>
      </c>
      <c r="H192" s="53">
        <f t="shared" si="22"/>
        <v>-3.1306551076517371E-2</v>
      </c>
      <c r="I192" s="53">
        <f t="shared" si="22"/>
        <v>-3.0068097426885192E-2</v>
      </c>
      <c r="J192" s="53">
        <f t="shared" si="22"/>
        <v>-2.8985228140774186E-2</v>
      </c>
      <c r="K192" s="53">
        <f t="shared" si="22"/>
        <v>-2.8038352014990532E-2</v>
      </c>
    </row>
    <row r="193" spans="2:11" ht="12.75" customHeight="1">
      <c r="B193" s="120" t="s">
        <v>192</v>
      </c>
      <c r="C193" s="120"/>
      <c r="F193" s="53">
        <f t="shared" ref="F193:K193" si="23">-F17/(E52+227869)</f>
        <v>0.25908765383074761</v>
      </c>
      <c r="G193" s="234">
        <f t="shared" si="23"/>
        <v>0.14014844382653976</v>
      </c>
      <c r="H193" s="53">
        <f t="shared" si="23"/>
        <v>0.16796046341425663</v>
      </c>
      <c r="I193" s="53">
        <f t="shared" si="23"/>
        <v>0.2041413076575021</v>
      </c>
      <c r="J193" s="53">
        <f t="shared" si="23"/>
        <v>0.25252065116244904</v>
      </c>
      <c r="K193" s="53">
        <f t="shared" si="23"/>
        <v>0.31963547243405821</v>
      </c>
    </row>
    <row r="196" spans="2:11" ht="15.75" customHeight="1">
      <c r="B196" s="28" t="s">
        <v>193</v>
      </c>
      <c r="C196" s="28"/>
      <c r="D196" s="29"/>
      <c r="E196" s="30"/>
      <c r="F196" s="29"/>
      <c r="G196" s="237"/>
      <c r="H196" s="125"/>
      <c r="I196" s="125"/>
      <c r="J196" s="125"/>
      <c r="K196" s="125"/>
    </row>
    <row r="198" spans="2:11" ht="15" customHeight="1">
      <c r="B198" s="126" t="s">
        <v>180</v>
      </c>
      <c r="C198" s="126"/>
      <c r="D198" s="34" t="s">
        <v>51</v>
      </c>
      <c r="E198" s="35" t="s">
        <v>52</v>
      </c>
      <c r="F198" s="34" t="s">
        <v>53</v>
      </c>
      <c r="G198" s="34" t="s">
        <v>54</v>
      </c>
      <c r="H198" s="34" t="s">
        <v>55</v>
      </c>
      <c r="I198" s="34" t="s">
        <v>56</v>
      </c>
      <c r="J198" s="34" t="s">
        <v>57</v>
      </c>
      <c r="K198" s="34" t="s">
        <v>58</v>
      </c>
    </row>
    <row r="199" spans="2:11" ht="13.5" customHeight="1">
      <c r="B199" s="126" t="s">
        <v>59</v>
      </c>
      <c r="C199" s="126"/>
      <c r="D199" s="127"/>
      <c r="E199" s="128"/>
    </row>
    <row r="201" spans="2:11" ht="13.5" customHeight="1">
      <c r="B201" s="129" t="s">
        <v>181</v>
      </c>
      <c r="C201" s="129"/>
      <c r="D201" s="130">
        <v>365</v>
      </c>
      <c r="E201" s="131">
        <v>365</v>
      </c>
      <c r="F201" s="132">
        <v>365</v>
      </c>
      <c r="G201" s="238">
        <v>365</v>
      </c>
      <c r="H201" s="132">
        <v>365</v>
      </c>
      <c r="I201" s="132">
        <v>365</v>
      </c>
      <c r="J201" s="132">
        <v>365</v>
      </c>
      <c r="K201" s="133">
        <v>365</v>
      </c>
    </row>
    <row r="202" spans="2:11" ht="13.5" customHeight="1">
      <c r="B202" s="129" t="s">
        <v>61</v>
      </c>
      <c r="C202" s="129"/>
      <c r="D202" s="134">
        <f>D9</f>
        <v>587023</v>
      </c>
      <c r="E202" s="135">
        <f>E9</f>
        <v>936772</v>
      </c>
      <c r="F202" s="136">
        <f>F9</f>
        <v>1071326</v>
      </c>
      <c r="G202" s="239">
        <f>F202* (1+G180)</f>
        <v>1225206.7720597968</v>
      </c>
      <c r="H202" s="137">
        <f>G202* (1+H180)</f>
        <v>1401190.3326356187</v>
      </c>
      <c r="I202" s="137">
        <f>H202* (1+I180)</f>
        <v>1602451.4335411252</v>
      </c>
      <c r="J202" s="137">
        <f>I202* (1+J180)</f>
        <v>1832620.8346213161</v>
      </c>
      <c r="K202" s="137">
        <f>J202* (1+K180)</f>
        <v>2095850.8028330437</v>
      </c>
    </row>
    <row r="203" spans="2:11" ht="13.5" customHeight="1">
      <c r="B203" s="129" t="s">
        <v>62</v>
      </c>
      <c r="C203" s="129"/>
      <c r="D203" s="138">
        <f t="shared" ref="D203:K203" si="24">-D10</f>
        <v>100993</v>
      </c>
      <c r="E203" s="139">
        <f t="shared" si="24"/>
        <v>177200</v>
      </c>
      <c r="F203" s="140">
        <f t="shared" si="24"/>
        <v>190026</v>
      </c>
      <c r="G203" s="240">
        <f t="shared" si="24"/>
        <v>217320.53741572116</v>
      </c>
      <c r="H203" s="140">
        <f t="shared" si="24"/>
        <v>248535.54767588578</v>
      </c>
      <c r="I203" s="140">
        <f t="shared" si="24"/>
        <v>284234.15105214075</v>
      </c>
      <c r="J203" s="140">
        <f t="shared" si="24"/>
        <v>325060.35204946942</v>
      </c>
      <c r="K203" s="141">
        <f t="shared" si="24"/>
        <v>371750.65727813158</v>
      </c>
    </row>
    <row r="205" spans="2:11" ht="13.5" customHeight="1">
      <c r="B205" s="142" t="s">
        <v>194</v>
      </c>
      <c r="C205" s="142"/>
      <c r="D205" s="82"/>
      <c r="E205" s="32"/>
    </row>
    <row r="206" spans="2:11" ht="13.5" customHeight="1">
      <c r="B206" s="75" t="s">
        <v>195</v>
      </c>
      <c r="C206" s="75"/>
      <c r="D206" s="81"/>
      <c r="E206" s="32">
        <f>(E211/E202)*E201</f>
        <v>18.017543222897356</v>
      </c>
      <c r="F206" s="143">
        <f>(F211/F202)*F201</f>
        <v>14.271892962552947</v>
      </c>
      <c r="G206" s="241">
        <v>14.27</v>
      </c>
      <c r="H206" s="143">
        <v>14.27</v>
      </c>
      <c r="I206" s="143">
        <v>14.27</v>
      </c>
      <c r="J206" s="143">
        <v>14.27</v>
      </c>
      <c r="K206" s="143">
        <v>14.27</v>
      </c>
    </row>
    <row r="207" spans="2:11" ht="13.5" customHeight="1">
      <c r="B207" s="75" t="s">
        <v>196</v>
      </c>
      <c r="C207" s="75"/>
      <c r="D207" s="81"/>
      <c r="E207" s="32">
        <f>(E212/E203)*E201</f>
        <v>10.847009029345372</v>
      </c>
      <c r="F207" s="143">
        <f>(F212/F203)*F201</f>
        <v>8.9835338322124354</v>
      </c>
      <c r="G207" s="241">
        <v>8.98</v>
      </c>
      <c r="H207" s="143">
        <v>8.98</v>
      </c>
      <c r="I207" s="143">
        <v>8.98</v>
      </c>
      <c r="J207" s="143">
        <v>8.98</v>
      </c>
      <c r="K207" s="143">
        <v>8.98</v>
      </c>
    </row>
    <row r="208" spans="2:11" ht="13.5" customHeight="1">
      <c r="B208" s="75" t="s">
        <v>197</v>
      </c>
      <c r="C208" s="75"/>
      <c r="D208" s="81"/>
      <c r="E208" s="32">
        <f>(E213/E203)*E201</f>
        <v>42.38696388261851</v>
      </c>
      <c r="F208" s="143">
        <f>(F213/F203)*F201</f>
        <v>45.691747445086463</v>
      </c>
      <c r="G208" s="241">
        <v>45.69</v>
      </c>
      <c r="H208" s="143">
        <v>45.69</v>
      </c>
      <c r="I208" s="143">
        <v>45.69</v>
      </c>
      <c r="J208" s="143">
        <v>45.69</v>
      </c>
      <c r="K208" s="143">
        <v>45.69</v>
      </c>
    </row>
    <row r="210" spans="2:11" ht="13.5" customHeight="1">
      <c r="B210" s="142" t="s">
        <v>198</v>
      </c>
      <c r="C210" s="142"/>
    </row>
    <row r="211" spans="2:11" ht="13.5" customHeight="1">
      <c r="B211" s="75" t="s">
        <v>199</v>
      </c>
      <c r="C211" s="75"/>
      <c r="E211" s="27">
        <f>E43</f>
        <v>46242</v>
      </c>
      <c r="F211" s="72">
        <f>F43</f>
        <v>41890</v>
      </c>
      <c r="G211" s="242">
        <f>G202*G206/G201</f>
        <v>47900.549691214525</v>
      </c>
      <c r="H211" s="72">
        <f>H202*H206/H201</f>
        <v>54780.783689617201</v>
      </c>
      <c r="I211" s="72">
        <f>I202*I206/I201</f>
        <v>62649.265634607822</v>
      </c>
      <c r="J211" s="72">
        <f>J202*J206/J201</f>
        <v>71647.943315195022</v>
      </c>
      <c r="K211" s="72">
        <f>K202*K206/K201</f>
        <v>81939.15330528091</v>
      </c>
    </row>
    <row r="212" spans="2:11" ht="13.5" customHeight="1">
      <c r="B212" s="75" t="s">
        <v>82</v>
      </c>
      <c r="C212" s="75"/>
      <c r="E212" s="27">
        <f>E44</f>
        <v>5266</v>
      </c>
      <c r="F212" s="72">
        <f>F44</f>
        <v>4677</v>
      </c>
      <c r="G212" s="242">
        <f>G203*G207/G201</f>
        <v>5346.6806191593869</v>
      </c>
      <c r="H212" s="72">
        <f>H203*H207/H201</f>
        <v>6114.6553921354925</v>
      </c>
      <c r="I212" s="72">
        <f>I203*I207/I201</f>
        <v>6992.9388395841761</v>
      </c>
      <c r="J212" s="72">
        <f>J203*J207/J201</f>
        <v>7997.3752367239331</v>
      </c>
      <c r="K212" s="72">
        <f>K203*K207/K201</f>
        <v>9146.0846639934844</v>
      </c>
    </row>
    <row r="213" spans="2:11" ht="13.5" customHeight="1">
      <c r="B213" s="75" t="s">
        <v>200</v>
      </c>
      <c r="C213" s="75"/>
      <c r="E213" s="27">
        <f>E67</f>
        <v>20578</v>
      </c>
      <c r="F213" s="71">
        <f>F67</f>
        <v>23788</v>
      </c>
      <c r="G213" s="242">
        <f>G203*G208/G201</f>
        <v>27203.768094587122</v>
      </c>
      <c r="H213" s="72">
        <f>H203*H208/H201</f>
        <v>31111.203214551289</v>
      </c>
      <c r="I213" s="72">
        <f>I203*I208/I201</f>
        <v>35579.885922115922</v>
      </c>
      <c r="J213" s="72">
        <f>J203*J208/J201</f>
        <v>40690.431466137692</v>
      </c>
      <c r="K213" s="72">
        <f>K203*K208/K201</f>
        <v>46535.034331610492</v>
      </c>
    </row>
    <row r="215" spans="2:11" ht="12.75" customHeight="1">
      <c r="F215" s="55"/>
      <c r="G215" s="243"/>
      <c r="H215" s="55"/>
      <c r="I215" s="55"/>
      <c r="J215" s="55"/>
      <c r="K215" s="55"/>
    </row>
    <row r="216" spans="2:11" ht="12.75" customHeight="1">
      <c r="B216" s="144"/>
      <c r="C216" s="144"/>
      <c r="D216" s="144"/>
      <c r="E216" s="145"/>
    </row>
    <row r="218" spans="2:11" ht="13.5" customHeight="1">
      <c r="B218" s="142" t="s">
        <v>201</v>
      </c>
      <c r="C218" s="142"/>
    </row>
    <row r="219" spans="2:11" ht="13.5" customHeight="1">
      <c r="B219" s="75" t="s">
        <v>202</v>
      </c>
      <c r="C219" s="75"/>
      <c r="E219" s="27">
        <f>E43+E44</f>
        <v>51508</v>
      </c>
      <c r="F219" s="71">
        <f>F43+F44</f>
        <v>46567</v>
      </c>
      <c r="G219" s="242">
        <f>G211+G212</f>
        <v>53247.23031037391</v>
      </c>
      <c r="H219" s="72">
        <f>H211+H212</f>
        <v>60895.439081752695</v>
      </c>
      <c r="I219" s="72">
        <f>I211+I212</f>
        <v>69642.204474191996</v>
      </c>
      <c r="J219" s="72">
        <f>J211+J212</f>
        <v>79645.318551918957</v>
      </c>
      <c r="K219" s="72">
        <f>K211+K212</f>
        <v>91085.2379692744</v>
      </c>
    </row>
    <row r="220" spans="2:11" ht="13.5" customHeight="1">
      <c r="B220" s="146" t="s">
        <v>203</v>
      </c>
      <c r="C220" s="146"/>
      <c r="D220" s="55"/>
      <c r="E220" s="147">
        <f>E67</f>
        <v>20578</v>
      </c>
      <c r="F220" s="57">
        <f>F67</f>
        <v>23788</v>
      </c>
      <c r="G220" s="244">
        <f>G213</f>
        <v>27203.768094587122</v>
      </c>
      <c r="H220" s="148">
        <f>H213</f>
        <v>31111.203214551289</v>
      </c>
      <c r="I220" s="148">
        <f>I213</f>
        <v>35579.885922115922</v>
      </c>
      <c r="J220" s="148">
        <f>J213</f>
        <v>40690.431466137692</v>
      </c>
      <c r="K220" s="148">
        <f>K213</f>
        <v>46535.034331610492</v>
      </c>
    </row>
    <row r="221" spans="2:11" ht="13.5" customHeight="1">
      <c r="B221" s="75" t="s">
        <v>204</v>
      </c>
      <c r="C221" s="75"/>
      <c r="E221" s="27">
        <f t="shared" ref="E221:K221" si="25">E219-E220</f>
        <v>30930</v>
      </c>
      <c r="F221" s="71">
        <f t="shared" si="25"/>
        <v>22779</v>
      </c>
      <c r="G221" s="229">
        <f t="shared" si="25"/>
        <v>26043.462215786789</v>
      </c>
      <c r="H221" s="71">
        <f t="shared" si="25"/>
        <v>29784.235867201405</v>
      </c>
      <c r="I221" s="71">
        <f t="shared" si="25"/>
        <v>34062.318552076074</v>
      </c>
      <c r="J221" s="71">
        <f t="shared" si="25"/>
        <v>38954.887085781265</v>
      </c>
      <c r="K221" s="71">
        <f t="shared" si="25"/>
        <v>44550.203637663908</v>
      </c>
    </row>
    <row r="222" spans="2:11" ht="13.5" customHeight="1">
      <c r="B222" s="75"/>
      <c r="C222" s="75"/>
      <c r="F222" s="72"/>
      <c r="G222" s="242"/>
      <c r="H222" s="72"/>
      <c r="I222" s="72"/>
      <c r="J222" s="72"/>
      <c r="K222" s="72"/>
    </row>
    <row r="224" spans="2:11" ht="15" customHeight="1">
      <c r="B224" s="150" t="s">
        <v>205</v>
      </c>
      <c r="C224" s="150"/>
      <c r="D224" s="151"/>
      <c r="E224" s="152"/>
      <c r="F224" s="153">
        <f t="shared" ref="F224:K224" si="26">E221-F221</f>
        <v>8151</v>
      </c>
      <c r="G224" s="245">
        <f t="shared" si="26"/>
        <v>-3264.4622157867889</v>
      </c>
      <c r="H224" s="153">
        <f t="shared" si="26"/>
        <v>-3740.7736514146163</v>
      </c>
      <c r="I224" s="153">
        <f t="shared" si="26"/>
        <v>-4278.0826848746692</v>
      </c>
      <c r="J224" s="153">
        <f t="shared" si="26"/>
        <v>-4892.5685337051909</v>
      </c>
      <c r="K224" s="153">
        <f t="shared" si="26"/>
        <v>-5595.3165518826427</v>
      </c>
    </row>
    <row r="225" spans="2:11" ht="13.5" customHeight="1">
      <c r="B225" s="75"/>
      <c r="C225" s="75"/>
      <c r="F225" s="71"/>
      <c r="G225" s="229"/>
      <c r="H225" s="71"/>
      <c r="I225" s="71"/>
      <c r="J225" s="71"/>
      <c r="K225" s="71"/>
    </row>
    <row r="227" spans="2:11" ht="15.75" customHeight="1">
      <c r="B227" s="28" t="s">
        <v>206</v>
      </c>
      <c r="C227" s="28"/>
      <c r="D227" s="29"/>
      <c r="E227" s="30"/>
      <c r="F227" s="29"/>
      <c r="G227" s="210"/>
      <c r="H227" s="29"/>
      <c r="I227" s="29"/>
      <c r="J227" s="29"/>
      <c r="K227" s="29"/>
    </row>
    <row r="229" spans="2:11" ht="15" customHeight="1">
      <c r="B229" s="126" t="s">
        <v>180</v>
      </c>
      <c r="C229" s="126"/>
      <c r="D229" s="34" t="s">
        <v>51</v>
      </c>
      <c r="E229" s="35" t="s">
        <v>52</v>
      </c>
      <c r="F229" s="34" t="s">
        <v>53</v>
      </c>
      <c r="G229" s="34" t="s">
        <v>54</v>
      </c>
      <c r="H229" s="34" t="s">
        <v>55</v>
      </c>
      <c r="I229" s="34" t="s">
        <v>56</v>
      </c>
      <c r="J229" s="34" t="s">
        <v>57</v>
      </c>
      <c r="K229" s="34" t="s">
        <v>58</v>
      </c>
    </row>
    <row r="230" spans="2:11" ht="13.5" customHeight="1">
      <c r="B230" s="126"/>
      <c r="C230" s="126"/>
      <c r="D230" s="127"/>
    </row>
    <row r="232" spans="2:11" s="154" customFormat="1" ht="12.75" customHeight="1">
      <c r="B232" s="155" t="s">
        <v>207</v>
      </c>
      <c r="C232" s="156"/>
      <c r="D232" s="156">
        <f>-D144</f>
        <v>54074</v>
      </c>
      <c r="E232" s="157">
        <f>-E144</f>
        <v>100057</v>
      </c>
      <c r="F232" s="156">
        <f>-F144</f>
        <v>135986</v>
      </c>
      <c r="G232" s="246">
        <f>G202*0.038</f>
        <v>46557.857338272283</v>
      </c>
      <c r="H232" s="156">
        <f>H202*0.038</f>
        <v>53245.23264015351</v>
      </c>
      <c r="I232" s="156">
        <f>I202*0.038</f>
        <v>60893.154474562754</v>
      </c>
      <c r="J232" s="156">
        <f>J202*0.038</f>
        <v>69639.591715610004</v>
      </c>
      <c r="K232" s="156">
        <f>K202*0.038</f>
        <v>79642.330507655657</v>
      </c>
    </row>
    <row r="234" spans="2:11" ht="12.75" customHeight="1">
      <c r="B234" s="119" t="s">
        <v>208</v>
      </c>
      <c r="C234" s="158" t="s">
        <v>209</v>
      </c>
      <c r="I234" s="3" t="s">
        <v>210</v>
      </c>
    </row>
    <row r="235" spans="2:11" ht="12.75" customHeight="1">
      <c r="B235" s="159" t="s">
        <v>211</v>
      </c>
      <c r="C235" s="160">
        <f>(F52+322958)/F115</f>
        <v>4.7744372979593477</v>
      </c>
      <c r="G235" s="158" t="s">
        <v>212</v>
      </c>
      <c r="H235" s="158" t="s">
        <v>213</v>
      </c>
      <c r="I235" s="158" t="s">
        <v>214</v>
      </c>
      <c r="J235" s="158" t="s">
        <v>215</v>
      </c>
      <c r="K235" s="158" t="s">
        <v>216</v>
      </c>
    </row>
    <row r="236" spans="2:11" ht="12.75" customHeight="1">
      <c r="B236" s="161" t="s">
        <v>217</v>
      </c>
      <c r="C236" s="162">
        <f>F52</f>
        <v>390405</v>
      </c>
      <c r="G236" s="247">
        <v>1</v>
      </c>
      <c r="H236" s="163">
        <v>1</v>
      </c>
      <c r="I236" s="163">
        <v>1</v>
      </c>
      <c r="J236" s="163">
        <v>1</v>
      </c>
      <c r="K236" s="164">
        <v>1</v>
      </c>
    </row>
    <row r="237" spans="2:11" ht="12.75" customHeight="1">
      <c r="C237" s="104"/>
    </row>
    <row r="239" spans="2:11" ht="12.75" customHeight="1">
      <c r="B239" s="55"/>
      <c r="C239" s="55"/>
      <c r="D239" s="55"/>
      <c r="E239" s="147"/>
      <c r="F239" s="55"/>
      <c r="G239" s="243"/>
      <c r="H239" s="55"/>
      <c r="I239" s="55"/>
      <c r="J239" s="55"/>
      <c r="K239" s="55"/>
    </row>
    <row r="242" spans="2:20" ht="12.75" customHeight="1">
      <c r="B242" s="119" t="s">
        <v>218</v>
      </c>
      <c r="C242" s="158" t="s">
        <v>209</v>
      </c>
      <c r="I242" s="3" t="s">
        <v>210</v>
      </c>
    </row>
    <row r="243" spans="2:20" ht="12.75" customHeight="1">
      <c r="B243" s="159" t="s">
        <v>219</v>
      </c>
      <c r="C243" s="160">
        <f>C235</f>
        <v>4.7744372979593477</v>
      </c>
      <c r="G243" s="158" t="s">
        <v>212</v>
      </c>
      <c r="H243" s="158" t="s">
        <v>213</v>
      </c>
      <c r="I243" s="158" t="s">
        <v>214</v>
      </c>
      <c r="J243" s="158" t="s">
        <v>215</v>
      </c>
      <c r="K243" s="158" t="s">
        <v>216</v>
      </c>
    </row>
    <row r="244" spans="2:20" ht="12.75" customHeight="1">
      <c r="B244" s="161" t="s">
        <v>220</v>
      </c>
      <c r="C244" s="165">
        <v>0.5</v>
      </c>
      <c r="G244" s="248">
        <v>0.5</v>
      </c>
      <c r="H244" s="166">
        <v>1</v>
      </c>
      <c r="I244" s="166">
        <v>1</v>
      </c>
      <c r="J244" s="166">
        <v>1</v>
      </c>
      <c r="K244" s="166">
        <v>1</v>
      </c>
    </row>
    <row r="246" spans="2:20" ht="12.75" customHeight="1">
      <c r="I246" s="3" t="s">
        <v>210</v>
      </c>
    </row>
    <row r="247" spans="2:20" ht="12.75" customHeight="1">
      <c r="D247" s="119" t="s">
        <v>221</v>
      </c>
      <c r="E247" s="167" t="s">
        <v>222</v>
      </c>
      <c r="G247" s="158" t="s">
        <v>223</v>
      </c>
      <c r="H247" s="158" t="s">
        <v>224</v>
      </c>
      <c r="I247" s="158" t="s">
        <v>225</v>
      </c>
      <c r="J247" s="158" t="s">
        <v>226</v>
      </c>
      <c r="K247" s="158" t="s">
        <v>227</v>
      </c>
    </row>
    <row r="248" spans="2:20" ht="12.75" customHeight="1">
      <c r="D248" s="168" t="s">
        <v>223</v>
      </c>
      <c r="E248" s="145">
        <f>C243</f>
        <v>4.7744372979593477</v>
      </c>
      <c r="F248" s="169"/>
      <c r="G248" s="249">
        <v>0.5</v>
      </c>
      <c r="H248" s="170">
        <v>1</v>
      </c>
      <c r="I248" s="170">
        <v>1</v>
      </c>
      <c r="J248" s="170">
        <v>1</v>
      </c>
      <c r="K248" s="171">
        <v>1</v>
      </c>
    </row>
    <row r="249" spans="2:20" ht="12.75" customHeight="1">
      <c r="D249" s="172" t="s">
        <v>224</v>
      </c>
      <c r="E249" s="27">
        <f>C243</f>
        <v>4.7744372979593477</v>
      </c>
      <c r="F249" s="173"/>
      <c r="G249" s="250" t="s">
        <v>228</v>
      </c>
      <c r="H249" s="174">
        <v>0.5</v>
      </c>
      <c r="I249" s="174">
        <v>1</v>
      </c>
      <c r="J249" s="174">
        <v>1</v>
      </c>
      <c r="K249" s="175">
        <v>1</v>
      </c>
    </row>
    <row r="250" spans="2:20" ht="12.75" customHeight="1">
      <c r="D250" s="172" t="s">
        <v>225</v>
      </c>
      <c r="E250" s="27">
        <f>C243</f>
        <v>4.7744372979593477</v>
      </c>
      <c r="F250" s="173"/>
      <c r="G250" s="250" t="s">
        <v>228</v>
      </c>
      <c r="H250" s="176" t="s">
        <v>228</v>
      </c>
      <c r="I250" s="174">
        <v>0.5</v>
      </c>
      <c r="J250" s="174">
        <v>1</v>
      </c>
      <c r="K250" s="175">
        <v>1</v>
      </c>
    </row>
    <row r="251" spans="2:20" ht="12.75" customHeight="1">
      <c r="D251" s="172" t="s">
        <v>226</v>
      </c>
      <c r="E251" s="27">
        <f>C243</f>
        <v>4.7744372979593477</v>
      </c>
      <c r="F251" s="173"/>
      <c r="G251" s="250" t="s">
        <v>228</v>
      </c>
      <c r="H251" s="176" t="s">
        <v>228</v>
      </c>
      <c r="I251" s="176" t="s">
        <v>228</v>
      </c>
      <c r="J251" s="174">
        <v>0.5</v>
      </c>
      <c r="K251" s="175">
        <v>1</v>
      </c>
    </row>
    <row r="252" spans="2:20" ht="12.75" customHeight="1">
      <c r="D252" s="177" t="s">
        <v>227</v>
      </c>
      <c r="E252" s="147">
        <f>C243</f>
        <v>4.7744372979593477</v>
      </c>
      <c r="F252" s="178"/>
      <c r="G252" s="251" t="s">
        <v>228</v>
      </c>
      <c r="H252" s="179" t="s">
        <v>228</v>
      </c>
      <c r="I252" s="179" t="s">
        <v>228</v>
      </c>
      <c r="J252" s="179" t="s">
        <v>228</v>
      </c>
      <c r="K252" s="180">
        <v>0.5</v>
      </c>
    </row>
    <row r="254" spans="2:20" ht="12.75" customHeight="1">
      <c r="I254" s="181" t="s">
        <v>229</v>
      </c>
    </row>
    <row r="255" spans="2:20" ht="12.75" customHeight="1">
      <c r="D255" s="119" t="s">
        <v>221</v>
      </c>
      <c r="E255" s="167" t="s">
        <v>230</v>
      </c>
      <c r="F255" s="119" t="s">
        <v>231</v>
      </c>
      <c r="G255" s="158" t="s">
        <v>223</v>
      </c>
      <c r="H255" s="158" t="s">
        <v>224</v>
      </c>
      <c r="I255" s="158" t="s">
        <v>225</v>
      </c>
      <c r="J255" s="158" t="s">
        <v>226</v>
      </c>
      <c r="K255" s="158" t="s">
        <v>227</v>
      </c>
    </row>
    <row r="256" spans="2:20" ht="12.75" customHeight="1">
      <c r="D256" s="168" t="s">
        <v>223</v>
      </c>
      <c r="E256" s="145">
        <v>46558</v>
      </c>
      <c r="F256" s="182">
        <f>E256/4.77</f>
        <v>9760.5870020964376</v>
      </c>
      <c r="G256" s="252">
        <f>F256/2</f>
        <v>4880.2935010482188</v>
      </c>
      <c r="H256" s="145">
        <f>F256</f>
        <v>9760.5870020964376</v>
      </c>
      <c r="I256" s="145">
        <f>H256</f>
        <v>9760.5870020964376</v>
      </c>
      <c r="J256" s="145">
        <f>H256</f>
        <v>9760.5870020964376</v>
      </c>
      <c r="K256" s="183">
        <f>I256</f>
        <v>9760.5870020964376</v>
      </c>
      <c r="P256" s="158"/>
      <c r="Q256" s="158"/>
      <c r="R256" s="158"/>
      <c r="S256" s="158"/>
      <c r="T256" s="158"/>
    </row>
    <row r="257" spans="2:11" ht="12.75" customHeight="1">
      <c r="D257" s="172" t="s">
        <v>224</v>
      </c>
      <c r="E257" s="27">
        <v>53245</v>
      </c>
      <c r="F257" s="182">
        <f>E257/4.77</f>
        <v>11162.473794549267</v>
      </c>
      <c r="G257" s="250" t="s">
        <v>228</v>
      </c>
      <c r="H257" s="27">
        <f>F257/2</f>
        <v>5581.2368972746335</v>
      </c>
      <c r="I257" s="27">
        <f>F257</f>
        <v>11162.473794549267</v>
      </c>
      <c r="J257" s="27">
        <f>F257</f>
        <v>11162.473794549267</v>
      </c>
      <c r="K257" s="184">
        <f>F257</f>
        <v>11162.473794549267</v>
      </c>
    </row>
    <row r="258" spans="2:11" ht="12.75" customHeight="1">
      <c r="D258" s="172" t="s">
        <v>225</v>
      </c>
      <c r="E258" s="27">
        <v>60893</v>
      </c>
      <c r="F258" s="182">
        <f>E258/4.77</f>
        <v>12765.828092243188</v>
      </c>
      <c r="G258" s="250" t="s">
        <v>228</v>
      </c>
      <c r="H258" s="185" t="s">
        <v>228</v>
      </c>
      <c r="I258" s="27">
        <f>F258/2</f>
        <v>6382.9140461215939</v>
      </c>
      <c r="J258" s="27">
        <f>F258</f>
        <v>12765.828092243188</v>
      </c>
      <c r="K258" s="184">
        <f>F258</f>
        <v>12765.828092243188</v>
      </c>
    </row>
    <row r="259" spans="2:11" ht="12.75" customHeight="1">
      <c r="D259" s="172" t="s">
        <v>226</v>
      </c>
      <c r="E259" s="27">
        <v>69640</v>
      </c>
      <c r="F259" s="182">
        <f>E259/4.77</f>
        <v>14599.580712788262</v>
      </c>
      <c r="G259" s="250" t="s">
        <v>228</v>
      </c>
      <c r="H259" s="185" t="s">
        <v>228</v>
      </c>
      <c r="I259" s="185" t="s">
        <v>228</v>
      </c>
      <c r="J259" s="27">
        <f>F259/2</f>
        <v>7299.7903563941309</v>
      </c>
      <c r="K259" s="184">
        <f>F259</f>
        <v>14599.580712788262</v>
      </c>
    </row>
    <row r="260" spans="2:11" ht="12.75" customHeight="1">
      <c r="D260" s="177" t="s">
        <v>227</v>
      </c>
      <c r="E260" s="147">
        <v>79642</v>
      </c>
      <c r="F260" s="182">
        <f>E260/4.77</f>
        <v>16696.436058700212</v>
      </c>
      <c r="G260" s="251" t="s">
        <v>228</v>
      </c>
      <c r="H260" s="186" t="s">
        <v>228</v>
      </c>
      <c r="I260" s="186" t="s">
        <v>228</v>
      </c>
      <c r="J260" s="186" t="s">
        <v>228</v>
      </c>
      <c r="K260" s="187">
        <f>F260/2</f>
        <v>8348.218029350106</v>
      </c>
    </row>
    <row r="261" spans="2:11" ht="12.75" customHeight="1">
      <c r="B261" s="55"/>
      <c r="C261" s="55"/>
      <c r="D261" s="55"/>
      <c r="E261" s="147"/>
      <c r="F261" s="55"/>
      <c r="G261" s="243"/>
      <c r="H261" s="55"/>
      <c r="I261" s="55"/>
      <c r="J261" s="55"/>
      <c r="K261" s="55"/>
    </row>
    <row r="263" spans="2:11" ht="12.75" customHeight="1">
      <c r="B263" s="119" t="s">
        <v>232</v>
      </c>
    </row>
    <row r="264" spans="2:11" s="27" customFormat="1" ht="12.75" customHeight="1">
      <c r="B264" s="188" t="s">
        <v>233</v>
      </c>
      <c r="G264" s="236">
        <f>(C236)/C235</f>
        <v>81769.845457361822</v>
      </c>
      <c r="H264" s="27">
        <f>G264</f>
        <v>81769.845457361822</v>
      </c>
      <c r="I264" s="27">
        <f>H264</f>
        <v>81769.845457361822</v>
      </c>
      <c r="J264" s="27">
        <f>I264</f>
        <v>81769.845457361822</v>
      </c>
      <c r="K264" s="27">
        <f>J264</f>
        <v>81769.845457361822</v>
      </c>
    </row>
    <row r="265" spans="2:11" ht="12.75" customHeight="1">
      <c r="B265" s="188" t="s">
        <v>234</v>
      </c>
      <c r="G265" s="253">
        <f>G256</f>
        <v>4880.2935010482188</v>
      </c>
      <c r="H265" s="27">
        <f>H256+H257</f>
        <v>15341.823899371071</v>
      </c>
      <c r="I265" s="27">
        <f>I256+I257+I258</f>
        <v>27305.974842767297</v>
      </c>
      <c r="J265" s="27">
        <f>J256+J257+J258+J259</f>
        <v>40988.67924528302</v>
      </c>
      <c r="K265" s="27">
        <f>K256+K257+K258+K259+K260</f>
        <v>56636.687631027256</v>
      </c>
    </row>
    <row r="266" spans="2:11" ht="13.5" customHeight="1">
      <c r="B266" s="189" t="s">
        <v>235</v>
      </c>
      <c r="C266" s="151"/>
      <c r="D266" s="151"/>
      <c r="E266" s="152"/>
      <c r="F266" s="151"/>
      <c r="G266" s="254">
        <f>G264+G265</f>
        <v>86650.13895841004</v>
      </c>
      <c r="H266" s="152">
        <f>H264+H265</f>
        <v>97111.669356732891</v>
      </c>
      <c r="I266" s="152">
        <f>I264+I265</f>
        <v>109075.82030012913</v>
      </c>
      <c r="J266" s="152">
        <f>J264+J265</f>
        <v>122758.52470264485</v>
      </c>
      <c r="K266" s="152">
        <f>K264+K265</f>
        <v>138406.53308838909</v>
      </c>
    </row>
    <row r="271" spans="2:11" ht="15.75" customHeight="1">
      <c r="B271" s="28" t="s">
        <v>236</v>
      </c>
      <c r="C271" s="28"/>
      <c r="D271" s="29"/>
      <c r="E271" s="30"/>
      <c r="F271" s="29"/>
      <c r="G271" s="210"/>
      <c r="H271" s="29"/>
      <c r="I271" s="29"/>
      <c r="J271" s="29"/>
      <c r="K271" s="29"/>
    </row>
    <row r="273" spans="2:11" ht="15" customHeight="1">
      <c r="B273" s="126" t="s">
        <v>180</v>
      </c>
      <c r="C273" s="126"/>
      <c r="F273" s="34" t="s">
        <v>53</v>
      </c>
      <c r="G273" s="34" t="s">
        <v>54</v>
      </c>
      <c r="H273" s="34" t="s">
        <v>55</v>
      </c>
      <c r="I273" s="34" t="s">
        <v>56</v>
      </c>
      <c r="J273" s="34" t="s">
        <v>57</v>
      </c>
      <c r="K273" s="34" t="s">
        <v>58</v>
      </c>
    </row>
    <row r="274" spans="2:11" ht="12.75" customHeight="1">
      <c r="B274" s="126" t="str">
        <f>B$5</f>
        <v>Model Running: Base Case Drivers</v>
      </c>
      <c r="C274" s="126"/>
    </row>
    <row r="277" spans="2:11" ht="13.5" customHeight="1">
      <c r="B277" s="190" t="s">
        <v>237</v>
      </c>
      <c r="C277" s="190"/>
    </row>
    <row r="278" spans="2:11" ht="13.5" customHeight="1">
      <c r="B278" s="190"/>
      <c r="C278" s="190"/>
    </row>
    <row r="279" spans="2:11" ht="13.5" customHeight="1">
      <c r="B279" s="75" t="s">
        <v>238</v>
      </c>
      <c r="C279" s="75"/>
      <c r="G279" s="229">
        <f>F166</f>
        <v>322121</v>
      </c>
      <c r="H279" s="149">
        <f>G166</f>
        <v>322121</v>
      </c>
      <c r="I279" s="149">
        <f>H166</f>
        <v>322121</v>
      </c>
      <c r="J279" s="71">
        <f>I166</f>
        <v>322121</v>
      </c>
      <c r="K279" s="71">
        <f>J166</f>
        <v>322121</v>
      </c>
    </row>
    <row r="280" spans="2:11" ht="13.5" customHeight="1">
      <c r="B280" s="75" t="s">
        <v>239</v>
      </c>
      <c r="C280" s="75"/>
      <c r="F280" s="55"/>
      <c r="G280" s="229">
        <f>G281-G279</f>
        <v>0</v>
      </c>
      <c r="H280" s="149">
        <f>H281-H279</f>
        <v>0</v>
      </c>
      <c r="I280" s="149">
        <f>I281-I279</f>
        <v>0</v>
      </c>
      <c r="J280" s="71">
        <f>J281-J279</f>
        <v>0</v>
      </c>
      <c r="K280" s="71">
        <f>K281-K279</f>
        <v>796863.08185597486</v>
      </c>
    </row>
    <row r="281" spans="2:11" ht="13.5" customHeight="1">
      <c r="B281" s="75" t="s">
        <v>240</v>
      </c>
      <c r="C281" s="75"/>
      <c r="F281" s="191">
        <f>F39</f>
        <v>275842</v>
      </c>
      <c r="G281" s="229">
        <f>G166</f>
        <v>322121</v>
      </c>
      <c r="H281" s="149">
        <f>H166</f>
        <v>322121</v>
      </c>
      <c r="I281" s="149">
        <f>I166</f>
        <v>322121</v>
      </c>
      <c r="J281" s="71">
        <f>J166</f>
        <v>322121</v>
      </c>
      <c r="K281" s="71">
        <f>K166</f>
        <v>1118984.0818559749</v>
      </c>
    </row>
    <row r="282" spans="2:11" ht="15" customHeight="1">
      <c r="B282" s="192"/>
      <c r="C282" s="192"/>
    </row>
    <row r="283" spans="2:11" ht="13.5" customHeight="1">
      <c r="B283" s="75" t="s">
        <v>241</v>
      </c>
      <c r="C283" s="75"/>
      <c r="G283" s="255">
        <v>5.1700000000000003E-2</v>
      </c>
      <c r="H283" s="194">
        <v>5.1700000000000003E-2</v>
      </c>
      <c r="I283" s="194">
        <v>5.1700000000000003E-2</v>
      </c>
      <c r="J283" s="194">
        <v>5.1700000000000003E-2</v>
      </c>
      <c r="K283" s="194">
        <v>5.1700000000000003E-2</v>
      </c>
    </row>
    <row r="284" spans="2:11" ht="13.5" customHeight="1">
      <c r="B284" s="75" t="s">
        <v>69</v>
      </c>
      <c r="C284" s="75"/>
      <c r="G284" s="229">
        <f>G279*G283</f>
        <v>16653.655699999999</v>
      </c>
      <c r="H284" s="71">
        <f>H279*H283</f>
        <v>16653.655699999999</v>
      </c>
      <c r="I284" s="71">
        <f>I279*I283</f>
        <v>16653.655699999999</v>
      </c>
      <c r="J284" s="71">
        <f>J279*J283</f>
        <v>16653.655699999999</v>
      </c>
      <c r="K284" s="71">
        <f>K279*K283</f>
        <v>16653.655699999999</v>
      </c>
    </row>
    <row r="286" spans="2:11" ht="12.75" customHeight="1">
      <c r="B286" s="55"/>
      <c r="C286" s="55"/>
      <c r="D286" s="55"/>
      <c r="E286" s="147"/>
      <c r="F286" s="55"/>
    </row>
    <row r="289" spans="2:11" ht="13.5" customHeight="1">
      <c r="B289" s="190" t="s">
        <v>242</v>
      </c>
      <c r="C289" s="190"/>
    </row>
    <row r="290" spans="2:11" ht="13.5" customHeight="1">
      <c r="B290" s="190"/>
      <c r="C290" s="190"/>
    </row>
    <row r="291" spans="2:11" ht="13.5" customHeight="1">
      <c r="B291" s="75" t="s">
        <v>238</v>
      </c>
      <c r="C291" s="75"/>
      <c r="G291" s="229">
        <f>F293</f>
        <v>1962874</v>
      </c>
      <c r="H291" s="71">
        <f>G293</f>
        <v>1650190.7222435637</v>
      </c>
      <c r="I291" s="71">
        <f>H293</f>
        <v>1236875.8926670081</v>
      </c>
      <c r="J291" s="71">
        <f>I293</f>
        <v>705099.79852296377</v>
      </c>
      <c r="K291" s="71">
        <f>J293</f>
        <v>34758.688063728274</v>
      </c>
    </row>
    <row r="292" spans="2:11" ht="13.5" customHeight="1">
      <c r="B292" s="75" t="s">
        <v>239</v>
      </c>
      <c r="C292" s="75"/>
      <c r="F292" s="55"/>
      <c r="G292" s="229">
        <f>-MIN(G291,MAX(0,G141+G151))</f>
        <v>-312683.27775643638</v>
      </c>
      <c r="H292" s="71">
        <f>-MIN(H291,MAX(0,H141+H151))</f>
        <v>-413314.82957655558</v>
      </c>
      <c r="I292" s="71">
        <f>-MIN(I291,MAX(0,I141+I151))</f>
        <v>-531776.09414404433</v>
      </c>
      <c r="J292" s="71">
        <f>-MIN(J291,MAX(0,J141+J151))</f>
        <v>-670341.1104592355</v>
      </c>
      <c r="K292" s="71">
        <f>-MIN(K291,MAX(0,K141+K151))</f>
        <v>-34758.688063728274</v>
      </c>
    </row>
    <row r="293" spans="2:11" ht="13.5" customHeight="1">
      <c r="B293" s="75" t="s">
        <v>240</v>
      </c>
      <c r="C293" s="75"/>
      <c r="F293" s="71">
        <f>F76</f>
        <v>1962874</v>
      </c>
      <c r="G293" s="229">
        <f>G291+G292</f>
        <v>1650190.7222435637</v>
      </c>
      <c r="H293" s="71">
        <f>H291+H292</f>
        <v>1236875.8926670081</v>
      </c>
      <c r="I293" s="71">
        <f>I291+I292</f>
        <v>705099.79852296377</v>
      </c>
      <c r="J293" s="71">
        <f>J291+J292</f>
        <v>34758.688063728274</v>
      </c>
      <c r="K293" s="71">
        <f>K291+K292</f>
        <v>0</v>
      </c>
    </row>
    <row r="294" spans="2:11" ht="15" customHeight="1">
      <c r="B294" s="192"/>
      <c r="C294" s="192"/>
    </row>
    <row r="295" spans="2:11" ht="13.5" customHeight="1">
      <c r="B295" s="75" t="s">
        <v>241</v>
      </c>
      <c r="C295" s="75"/>
      <c r="G295" s="255">
        <v>4.1700000000000001E-2</v>
      </c>
      <c r="H295" s="193">
        <v>4.1700000000000001E-2</v>
      </c>
      <c r="I295" s="193">
        <v>4.1700000000000001E-2</v>
      </c>
      <c r="J295" s="193">
        <v>4.1700000000000001E-2</v>
      </c>
      <c r="K295" s="193">
        <v>4.1700000000000001E-2</v>
      </c>
    </row>
    <row r="296" spans="2:11" ht="13.5" customHeight="1">
      <c r="B296" s="75" t="s">
        <v>68</v>
      </c>
      <c r="C296" s="75"/>
      <c r="G296" s="229">
        <f>G291*G295</f>
        <v>81851.845799999996</v>
      </c>
      <c r="H296" s="71">
        <f>H291*H295</f>
        <v>68812.953117556608</v>
      </c>
      <c r="I296" s="71">
        <f>I291*I295</f>
        <v>51577.72472421424</v>
      </c>
      <c r="J296" s="71">
        <f>J291*J295</f>
        <v>29402.661598407591</v>
      </c>
      <c r="K296" s="71">
        <f>K291*K295</f>
        <v>1449.4372922574692</v>
      </c>
    </row>
  </sheetData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87"/>
  <sheetViews>
    <sheetView zoomScaleNormal="100" workbookViewId="0">
      <selection activeCell="B28" sqref="B28"/>
    </sheetView>
  </sheetViews>
  <sheetFormatPr baseColWidth="10" defaultColWidth="8.83203125" defaultRowHeight="13" outlineLevelCol="7"/>
  <cols>
    <col min="1" max="1" width="3" style="4" customWidth="1" outlineLevel="7"/>
    <col min="2" max="2" width="50" style="4" customWidth="1" outlineLevel="7"/>
    <col min="3" max="256" width="21.6640625" style="4" customWidth="1"/>
  </cols>
  <sheetData>
    <row r="1" spans="1:2" ht="12.75" customHeight="1">
      <c r="A1" s="206" t="s">
        <v>243</v>
      </c>
      <c r="B1" s="206"/>
    </row>
    <row r="2" spans="1:2" ht="12.75" customHeight="1">
      <c r="A2" s="206"/>
      <c r="B2" s="206"/>
    </row>
    <row r="3" spans="1:2" ht="12.75" customHeight="1">
      <c r="A3" s="206" t="s">
        <v>244</v>
      </c>
      <c r="B3" s="206"/>
    </row>
    <row r="4" spans="1:2" ht="12.75" customHeight="1">
      <c r="A4" s="206" t="s">
        <v>245</v>
      </c>
      <c r="B4" s="206"/>
    </row>
    <row r="5" spans="1:2" ht="12.75" customHeight="1">
      <c r="A5" s="206" t="s">
        <v>246</v>
      </c>
      <c r="B5" s="206"/>
    </row>
    <row r="6" spans="1:2" ht="12.75" customHeight="1">
      <c r="A6" s="206" t="s">
        <v>247</v>
      </c>
      <c r="B6" s="206"/>
    </row>
    <row r="7" spans="1:2" ht="12.75" customHeight="1">
      <c r="A7" s="206" t="s">
        <v>248</v>
      </c>
      <c r="B7" s="206"/>
    </row>
    <row r="8" spans="1:2" ht="12.75" customHeight="1">
      <c r="A8" s="207" t="s">
        <v>249</v>
      </c>
      <c r="B8" s="207"/>
    </row>
    <row r="9" spans="1:2" ht="12.75" customHeight="1">
      <c r="A9" s="206"/>
      <c r="B9" s="206"/>
    </row>
    <row r="10" spans="1:2" ht="12.75" customHeight="1">
      <c r="B10" s="119" t="s">
        <v>249</v>
      </c>
    </row>
    <row r="11" spans="1:2" ht="12.75" customHeight="1">
      <c r="B11" s="1" t="s">
        <v>228</v>
      </c>
    </row>
    <row r="12" spans="1:2" ht="12.75" customHeight="1">
      <c r="B12" s="2" t="s">
        <v>250</v>
      </c>
    </row>
    <row r="13" spans="1:2" ht="12.75" customHeight="1">
      <c r="B13" s="2" t="s">
        <v>251</v>
      </c>
    </row>
    <row r="14" spans="1:2" ht="12.75" customHeight="1">
      <c r="B14" s="2" t="s">
        <v>252</v>
      </c>
    </row>
    <row r="15" spans="1:2" ht="12.75" customHeight="1">
      <c r="B15" s="2" t="s">
        <v>253</v>
      </c>
    </row>
    <row r="16" spans="1:2" ht="12.75" customHeight="1">
      <c r="B16" s="2" t="s">
        <v>254</v>
      </c>
    </row>
    <row r="17" spans="2:2" ht="12.75" customHeight="1">
      <c r="B17" s="2" t="s">
        <v>255</v>
      </c>
    </row>
    <row r="18" spans="2:2" ht="12.75" customHeight="1">
      <c r="B18" s="2" t="s">
        <v>256</v>
      </c>
    </row>
    <row r="19" spans="2:2" ht="12.75" customHeight="1">
      <c r="B19" s="2" t="s">
        <v>257</v>
      </c>
    </row>
    <row r="20" spans="2:2" ht="12.75" customHeight="1">
      <c r="B20" s="2" t="s">
        <v>258</v>
      </c>
    </row>
    <row r="21" spans="2:2" ht="12.75" customHeight="1">
      <c r="B21" s="2" t="s">
        <v>259</v>
      </c>
    </row>
    <row r="22" spans="2:2" ht="12.75" customHeight="1">
      <c r="B22" s="2" t="s">
        <v>260</v>
      </c>
    </row>
    <row r="23" spans="2:2" ht="12.75" customHeight="1">
      <c r="B23" s="2" t="s">
        <v>261</v>
      </c>
    </row>
    <row r="24" spans="2:2" ht="12.75" customHeight="1">
      <c r="B24" s="2" t="s">
        <v>262</v>
      </c>
    </row>
    <row r="25" spans="2:2" ht="12.75" customHeight="1">
      <c r="B25" s="2" t="s">
        <v>263</v>
      </c>
    </row>
    <row r="26" spans="2:2" ht="12.75" customHeight="1">
      <c r="B26" s="2" t="s">
        <v>264</v>
      </c>
    </row>
    <row r="27" spans="2:2" ht="12.75" customHeight="1">
      <c r="B27" s="2" t="s">
        <v>265</v>
      </c>
    </row>
    <row r="28" spans="2:2" ht="12.75" customHeight="1">
      <c r="B28" s="2" t="s">
        <v>266</v>
      </c>
    </row>
    <row r="29" spans="2:2" ht="12.75" customHeight="1">
      <c r="B29" s="2" t="s">
        <v>267</v>
      </c>
    </row>
    <row r="30" spans="2:2" ht="12.75" customHeight="1">
      <c r="B30" s="2" t="s">
        <v>268</v>
      </c>
    </row>
    <row r="31" spans="2:2" ht="12.75" customHeight="1">
      <c r="B31" s="2" t="s">
        <v>269</v>
      </c>
    </row>
    <row r="32" spans="2:2" ht="12.75" customHeight="1">
      <c r="B32" s="2" t="s">
        <v>270</v>
      </c>
    </row>
    <row r="33" spans="2:2" ht="12.75" customHeight="1">
      <c r="B33" s="2" t="s">
        <v>271</v>
      </c>
    </row>
    <row r="34" spans="2:2" ht="12.75" customHeight="1">
      <c r="B34" s="2" t="s">
        <v>272</v>
      </c>
    </row>
    <row r="35" spans="2:2" ht="12.75" customHeight="1">
      <c r="B35" s="2" t="s">
        <v>273</v>
      </c>
    </row>
    <row r="36" spans="2:2" ht="12.75" customHeight="1">
      <c r="B36" s="2" t="s">
        <v>274</v>
      </c>
    </row>
    <row r="37" spans="2:2" ht="12.75" customHeight="1">
      <c r="B37" s="2" t="s">
        <v>275</v>
      </c>
    </row>
    <row r="38" spans="2:2" ht="12.75" customHeight="1">
      <c r="B38" s="2" t="s">
        <v>276</v>
      </c>
    </row>
    <row r="39" spans="2:2" ht="12.75" customHeight="1">
      <c r="B39" s="2" t="s">
        <v>277</v>
      </c>
    </row>
    <row r="40" spans="2:2" ht="12.75" customHeight="1">
      <c r="B40" s="2" t="s">
        <v>278</v>
      </c>
    </row>
    <row r="41" spans="2:2" ht="12.75" customHeight="1">
      <c r="B41" s="2" t="s">
        <v>279</v>
      </c>
    </row>
    <row r="42" spans="2:2" ht="12.75" customHeight="1">
      <c r="B42" s="2" t="s">
        <v>280</v>
      </c>
    </row>
    <row r="43" spans="2:2" ht="12.75" customHeight="1">
      <c r="B43" s="2" t="s">
        <v>281</v>
      </c>
    </row>
    <row r="44" spans="2:2" ht="12.75" customHeight="1">
      <c r="B44" s="2" t="s">
        <v>282</v>
      </c>
    </row>
    <row r="45" spans="2:2" ht="12.75" customHeight="1">
      <c r="B45" s="2" t="s">
        <v>283</v>
      </c>
    </row>
    <row r="46" spans="2:2" ht="12.75" customHeight="1">
      <c r="B46" s="2" t="s">
        <v>284</v>
      </c>
    </row>
    <row r="47" spans="2:2" ht="12.75" customHeight="1">
      <c r="B47" s="2" t="s">
        <v>285</v>
      </c>
    </row>
    <row r="48" spans="2:2" ht="12.75" customHeight="1">
      <c r="B48" s="2" t="s">
        <v>286</v>
      </c>
    </row>
    <row r="49" spans="2:2" ht="12.75" customHeight="1">
      <c r="B49" s="2" t="s">
        <v>287</v>
      </c>
    </row>
    <row r="50" spans="2:2" ht="12.75" customHeight="1">
      <c r="B50" s="2" t="s">
        <v>288</v>
      </c>
    </row>
    <row r="51" spans="2:2" ht="12.75" customHeight="1">
      <c r="B51" s="2" t="s">
        <v>289</v>
      </c>
    </row>
    <row r="52" spans="2:2" ht="12.75" customHeight="1">
      <c r="B52" s="2" t="s">
        <v>290</v>
      </c>
    </row>
    <row r="53" spans="2:2" ht="12.75" customHeight="1">
      <c r="B53" s="2" t="s">
        <v>291</v>
      </c>
    </row>
    <row r="54" spans="2:2" ht="12.75" customHeight="1">
      <c r="B54" s="2" t="s">
        <v>292</v>
      </c>
    </row>
    <row r="55" spans="2:2" ht="12.75" customHeight="1">
      <c r="B55" s="2" t="s">
        <v>293</v>
      </c>
    </row>
    <row r="56" spans="2:2" ht="12.75" customHeight="1">
      <c r="B56" s="2" t="s">
        <v>294</v>
      </c>
    </row>
    <row r="57" spans="2:2" ht="12.75" customHeight="1">
      <c r="B57" s="2" t="s">
        <v>295</v>
      </c>
    </row>
    <row r="58" spans="2:2" ht="12.75" customHeight="1">
      <c r="B58" s="2" t="s">
        <v>296</v>
      </c>
    </row>
    <row r="59" spans="2:2" ht="12.75" customHeight="1">
      <c r="B59" s="2" t="s">
        <v>297</v>
      </c>
    </row>
    <row r="60" spans="2:2" ht="12.75" customHeight="1">
      <c r="B60" s="2" t="s">
        <v>298</v>
      </c>
    </row>
    <row r="61" spans="2:2" ht="12.75" customHeight="1">
      <c r="B61" s="2" t="s">
        <v>299</v>
      </c>
    </row>
    <row r="62" spans="2:2" ht="12.75" customHeight="1">
      <c r="B62" s="2" t="s">
        <v>300</v>
      </c>
    </row>
    <row r="63" spans="2:2" ht="12.75" customHeight="1">
      <c r="B63" s="2" t="s">
        <v>301</v>
      </c>
    </row>
    <row r="64" spans="2:2" ht="12.75" customHeight="1">
      <c r="B64" s="2" t="s">
        <v>302</v>
      </c>
    </row>
    <row r="65" spans="2:2" ht="12.75" customHeight="1">
      <c r="B65" s="2" t="s">
        <v>303</v>
      </c>
    </row>
    <row r="66" spans="2:2" ht="12.75" customHeight="1">
      <c r="B66" s="2" t="s">
        <v>304</v>
      </c>
    </row>
    <row r="67" spans="2:2" ht="12.75" customHeight="1">
      <c r="B67" s="2" t="s">
        <v>305</v>
      </c>
    </row>
    <row r="68" spans="2:2" ht="12.75" customHeight="1">
      <c r="B68" s="2" t="s">
        <v>306</v>
      </c>
    </row>
    <row r="69" spans="2:2" ht="12.75" customHeight="1">
      <c r="B69" s="2" t="s">
        <v>307</v>
      </c>
    </row>
    <row r="70" spans="2:2" ht="12.75" customHeight="1">
      <c r="B70" s="2" t="s">
        <v>308</v>
      </c>
    </row>
    <row r="71" spans="2:2" ht="12.75" customHeight="1">
      <c r="B71" s="2" t="s">
        <v>309</v>
      </c>
    </row>
    <row r="72" spans="2:2" ht="12.75" customHeight="1">
      <c r="B72" s="2" t="s">
        <v>310</v>
      </c>
    </row>
    <row r="73" spans="2:2" ht="12.75" customHeight="1">
      <c r="B73" s="2" t="s">
        <v>311</v>
      </c>
    </row>
    <row r="74" spans="2:2" ht="12.75" customHeight="1">
      <c r="B74" s="2" t="s">
        <v>312</v>
      </c>
    </row>
    <row r="75" spans="2:2" ht="12.75" customHeight="1">
      <c r="B75" s="2" t="s">
        <v>313</v>
      </c>
    </row>
    <row r="76" spans="2:2" ht="12.75" customHeight="1">
      <c r="B76" s="2" t="s">
        <v>314</v>
      </c>
    </row>
    <row r="77" spans="2:2" ht="12.75" customHeight="1">
      <c r="B77" s="2" t="s">
        <v>315</v>
      </c>
    </row>
    <row r="78" spans="2:2" ht="12.75" customHeight="1">
      <c r="B78" s="2" t="s">
        <v>316</v>
      </c>
    </row>
    <row r="79" spans="2:2" ht="12.75" customHeight="1">
      <c r="B79" s="2" t="s">
        <v>317</v>
      </c>
    </row>
    <row r="80" spans="2:2" ht="12.75" customHeight="1">
      <c r="B80" s="2" t="s">
        <v>318</v>
      </c>
    </row>
    <row r="81" spans="2:2" ht="12.75" customHeight="1">
      <c r="B81" s="2" t="s">
        <v>319</v>
      </c>
    </row>
    <row r="82" spans="2:2" ht="12.75" customHeight="1">
      <c r="B82" s="2" t="s">
        <v>320</v>
      </c>
    </row>
    <row r="83" spans="2:2" ht="12.75" customHeight="1">
      <c r="B83" s="2" t="s">
        <v>321</v>
      </c>
    </row>
    <row r="84" spans="2:2" ht="12.75" customHeight="1">
      <c r="B84" s="2" t="s">
        <v>322</v>
      </c>
    </row>
    <row r="85" spans="2:2" ht="12.75" customHeight="1">
      <c r="B85" s="2" t="s">
        <v>323</v>
      </c>
    </row>
    <row r="86" spans="2:2" ht="12.75" customHeight="1">
      <c r="B86" s="2" t="s">
        <v>324</v>
      </c>
    </row>
    <row r="87" spans="2:2" ht="12.75" customHeight="1">
      <c r="B87" s="2" t="s">
        <v>325</v>
      </c>
    </row>
  </sheetData>
  <mergeCells count="9">
    <mergeCell ref="A6:B6"/>
    <mergeCell ref="A7:B7"/>
    <mergeCell ref="A8:B8"/>
    <mergeCell ref="A9:B9"/>
    <mergeCell ref="A1:B1"/>
    <mergeCell ref="A2:B2"/>
    <mergeCell ref="A3:B3"/>
    <mergeCell ref="A4:B4"/>
    <mergeCell ref="A5:B5"/>
  </mergeCells>
  <hyperlinks>
    <hyperlink ref="A8" location="Table_Of_Contents!A1" display="Table Of Contents" xr:uid="{00000000-0004-0000-0300-000000000000}"/>
    <hyperlink ref="B12" location="'TABLE1'!A1" display="TABLE1" xr:uid="{00000000-0004-0000-0300-000001000000}"/>
    <hyperlink ref="B13" location="'TABLE2'!A1" display="TABLE2" xr:uid="{00000000-0004-0000-0300-000002000000}"/>
    <hyperlink ref="B14" location="'TABLE3'!A1" display="TABLE3" xr:uid="{00000000-0004-0000-0300-000003000000}"/>
    <hyperlink ref="B15" location="'TABLE4'!A1" display="TABLE4" xr:uid="{00000000-0004-0000-0300-000004000000}"/>
    <hyperlink ref="B16" location="'TABLE5'!A1" display="TABLE5" xr:uid="{00000000-0004-0000-0300-000005000000}"/>
    <hyperlink ref="B17" location="'TABLE6'!A1" display="TABLE6" xr:uid="{00000000-0004-0000-0300-000006000000}"/>
    <hyperlink ref="B18" location="'TABLE7'!A1" display="TABLE7" xr:uid="{00000000-0004-0000-0300-000007000000}"/>
    <hyperlink ref="B19" location="'TABLE8'!A1" display="TABLE8" xr:uid="{00000000-0004-0000-0300-000008000000}"/>
    <hyperlink ref="B20" location="'TABLE9'!A1" display="TABLE9" xr:uid="{00000000-0004-0000-0300-000009000000}"/>
    <hyperlink ref="B21" location="'TABLE10'!A1" display="TABLE10" xr:uid="{00000000-0004-0000-0300-00000A000000}"/>
    <hyperlink ref="B22" location="'TABLE11'!A1" display="TABLE11" xr:uid="{00000000-0004-0000-0300-00000B000000}"/>
    <hyperlink ref="B23" location="'TABLE12'!A1" display="TABLE12" xr:uid="{00000000-0004-0000-0300-00000C000000}"/>
    <hyperlink ref="B24" location="'CASH_FLOW'!A1" display="CASH FLOW" xr:uid="{00000000-0004-0000-0300-00000D000000}"/>
    <hyperlink ref="B25" location="'TABLE13'!A1" display="TABLE13" xr:uid="{00000000-0004-0000-0300-00000E000000}"/>
    <hyperlink ref="B26" location="'TABLE14'!A1" display="TABLE14" xr:uid="{00000000-0004-0000-0300-00000F000000}"/>
    <hyperlink ref="B27" location="'BALANCE_SHEET'!A1" display="BALANCE SHEET" xr:uid="{00000000-0004-0000-0300-000010000000}"/>
    <hyperlink ref="B28" location="'INCOME_STATEMENT'!A1" display="INCOME STATEMENT" xr:uid="{00000000-0004-0000-0300-000011000000}"/>
    <hyperlink ref="B29" location="'TABLE15'!A1" display="TABLE15" xr:uid="{00000000-0004-0000-0300-000012000000}"/>
    <hyperlink ref="B30" location="'CASH_FLOW2'!A1" display="CASH FLOW2" xr:uid="{00000000-0004-0000-0300-000013000000}"/>
    <hyperlink ref="B31" location="'STOCKHOLDERS_EQUITY'!A1" display="STOCKHOLDERS EQUITY" xr:uid="{00000000-0004-0000-0300-000014000000}"/>
    <hyperlink ref="B32" location="'TABLE16'!A1" display="TABLE16" xr:uid="{00000000-0004-0000-0300-000015000000}"/>
    <hyperlink ref="B33" location="'TABLE17'!A1" display="TABLE17" xr:uid="{00000000-0004-0000-0300-000016000000}"/>
    <hyperlink ref="B34" location="'TABLE18'!A1" display="TABLE18" xr:uid="{00000000-0004-0000-0300-000017000000}"/>
    <hyperlink ref="B35" location="'TABLE19'!A1" display="TABLE19" xr:uid="{00000000-0004-0000-0300-000018000000}"/>
    <hyperlink ref="B36" location="'TABLE20'!A1" display="TABLE20" xr:uid="{00000000-0004-0000-0300-000019000000}"/>
    <hyperlink ref="B37" location="'TABLE21'!A1" display="TABLE21" xr:uid="{00000000-0004-0000-0300-00001A000000}"/>
    <hyperlink ref="B38" location="'TABLE22'!A1" display="TABLE22" xr:uid="{00000000-0004-0000-0300-00001B000000}"/>
    <hyperlink ref="B39" location="'TABLE23'!A1" display="TABLE23" xr:uid="{00000000-0004-0000-0300-00001C000000}"/>
    <hyperlink ref="B40" location="'TABLE24'!A1" display="TABLE24" xr:uid="{00000000-0004-0000-0300-00001D000000}"/>
    <hyperlink ref="B41" location="'TABLE25'!A1" display="TABLE25" xr:uid="{00000000-0004-0000-0300-00001E000000}"/>
    <hyperlink ref="B42" location="'TABLE26'!A1" display="TABLE26" xr:uid="{00000000-0004-0000-0300-00001F000000}"/>
    <hyperlink ref="B43" location="'TABLE27'!A1" display="TABLE27" xr:uid="{00000000-0004-0000-0300-000020000000}"/>
    <hyperlink ref="B44" location="'TABLE28'!A1" display="TABLE28" xr:uid="{00000000-0004-0000-0300-000021000000}"/>
    <hyperlink ref="B45" location="'TABLE29'!A1" display="TABLE29" xr:uid="{00000000-0004-0000-0300-000022000000}"/>
    <hyperlink ref="B46" location="'BALANCE_SHEET2'!A1" display="BALANCE SHEET2" xr:uid="{00000000-0004-0000-0300-000023000000}"/>
    <hyperlink ref="B47" location="'TABLE30'!A1" display="TABLE30" xr:uid="{00000000-0004-0000-0300-000024000000}"/>
    <hyperlink ref="B48" location="'TABLE31'!A1" display="TABLE31" xr:uid="{00000000-0004-0000-0300-000025000000}"/>
    <hyperlink ref="B49" location="'TABLE32'!A1" display="TABLE32" xr:uid="{00000000-0004-0000-0300-000026000000}"/>
    <hyperlink ref="B50" location="'TABLE33'!A1" display="TABLE33" xr:uid="{00000000-0004-0000-0300-000027000000}"/>
    <hyperlink ref="B51" location="'TABLE34'!A1" display="TABLE34" xr:uid="{00000000-0004-0000-0300-000028000000}"/>
    <hyperlink ref="B52" location="'TABLE35'!A1" display="TABLE35" xr:uid="{00000000-0004-0000-0300-000029000000}"/>
    <hyperlink ref="B53" location="'TABLE36'!A1" display="TABLE36" xr:uid="{00000000-0004-0000-0300-00002A000000}"/>
    <hyperlink ref="B54" location="'TABLE37'!A1" display="TABLE37" xr:uid="{00000000-0004-0000-0300-00002B000000}"/>
    <hyperlink ref="B55" location="'TABLE38'!A1" display="TABLE38" xr:uid="{00000000-0004-0000-0300-00002C000000}"/>
    <hyperlink ref="B56" location="'TABLE39'!A1" display="TABLE39" xr:uid="{00000000-0004-0000-0300-00002D000000}"/>
    <hyperlink ref="B57" location="'TABLE40'!A1" display="TABLE40" xr:uid="{00000000-0004-0000-0300-00002E000000}"/>
    <hyperlink ref="B58" location="'TABLE41'!A1" display="TABLE41" xr:uid="{00000000-0004-0000-0300-00002F000000}"/>
    <hyperlink ref="B59" location="'TABLE42'!A1" display="TABLE42" xr:uid="{00000000-0004-0000-0300-000030000000}"/>
    <hyperlink ref="B60" location="'TABLE43'!A1" display="TABLE43" xr:uid="{00000000-0004-0000-0300-000031000000}"/>
    <hyperlink ref="B61" location="'TABLE44'!A1" display="TABLE44" xr:uid="{00000000-0004-0000-0300-000032000000}"/>
    <hyperlink ref="B62" location="'TABLE45'!A1" display="TABLE45" xr:uid="{00000000-0004-0000-0300-000033000000}"/>
    <hyperlink ref="B63" location="'TABLE46'!A1" display="TABLE46" xr:uid="{00000000-0004-0000-0300-000034000000}"/>
    <hyperlink ref="B64" location="'TABLE47'!A1" display="TABLE47" xr:uid="{00000000-0004-0000-0300-000035000000}"/>
    <hyperlink ref="B65" location="'TABLE48'!A1" display="TABLE48" xr:uid="{00000000-0004-0000-0300-000036000000}"/>
    <hyperlink ref="B66" location="'TABLE49'!A1" display="TABLE49" xr:uid="{00000000-0004-0000-0300-000037000000}"/>
    <hyperlink ref="B67" location="'TABLE50'!A1" display="TABLE50" xr:uid="{00000000-0004-0000-0300-000038000000}"/>
    <hyperlink ref="B68" location="'TABLE51'!A1" display="TABLE51" xr:uid="{00000000-0004-0000-0300-000039000000}"/>
    <hyperlink ref="B69" location="'TABLE52'!A1" display="TABLE52" xr:uid="{00000000-0004-0000-0300-00003A000000}"/>
    <hyperlink ref="B70" location="'TABLE53'!A1" display="TABLE53" xr:uid="{00000000-0004-0000-0300-00003B000000}"/>
    <hyperlink ref="B71" location="'TABLE54'!A1" display="TABLE54" xr:uid="{00000000-0004-0000-0300-00003C000000}"/>
    <hyperlink ref="B72" location="'TABLE55'!A1" display="TABLE55" xr:uid="{00000000-0004-0000-0300-00003D000000}"/>
    <hyperlink ref="B73" location="'TABLE56'!A1" display="TABLE56" xr:uid="{00000000-0004-0000-0300-00003E000000}"/>
    <hyperlink ref="B74" location="'TABLE57'!A1" display="TABLE57" xr:uid="{00000000-0004-0000-0300-00003F000000}"/>
    <hyperlink ref="B75" location="'TABLE58'!A1" display="TABLE58" xr:uid="{00000000-0004-0000-0300-000040000000}"/>
    <hyperlink ref="B76" location="'TABLE59'!A1" display="TABLE59" xr:uid="{00000000-0004-0000-0300-000041000000}"/>
    <hyperlink ref="B77" location="'VALUATION_AND_QUALIFYING_ACCOUNTS'!A1" display="VALUATION AND QUALIFYING ACCOUNTS" xr:uid="{00000000-0004-0000-0300-000042000000}"/>
    <hyperlink ref="B78" location="'TABLE60'!A1" display="TABLE60" xr:uid="{00000000-0004-0000-0300-000043000000}"/>
    <hyperlink ref="B79" location="'TABLE61'!A1" display="TABLE61" xr:uid="{00000000-0004-0000-0300-000044000000}"/>
    <hyperlink ref="B80" location="'TABLE62'!A1" display="TABLE62" xr:uid="{00000000-0004-0000-0300-000045000000}"/>
    <hyperlink ref="B81" location="'TABLE63'!A1" display="TABLE63" xr:uid="{00000000-0004-0000-0300-000046000000}"/>
    <hyperlink ref="B82" location="'TABLE64'!A1" display="TABLE64" xr:uid="{00000000-0004-0000-0300-000047000000}"/>
    <hyperlink ref="B83" location="'SUBSIDIARIES'!A1" display="SUBSIDIARIES" xr:uid="{00000000-0004-0000-0300-000048000000}"/>
    <hyperlink ref="B84" location="'TABLE65'!A1" display="TABLE65" xr:uid="{00000000-0004-0000-0300-000049000000}"/>
    <hyperlink ref="B85" location="'TABLE66'!A1" display="TABLE66" xr:uid="{00000000-0004-0000-0300-00004A000000}"/>
    <hyperlink ref="B86" location="'TABLE67'!A1" display="TABLE67" xr:uid="{00000000-0004-0000-0300-00004B000000}"/>
    <hyperlink ref="B87" location="'TABLE68'!A1" display="TABLE68" xr:uid="{00000000-0004-0000-0300-00004C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6"/>
  <sheetViews>
    <sheetView zoomScaleNormal="100" workbookViewId="0">
      <selection sqref="A1:C1"/>
    </sheetView>
  </sheetViews>
  <sheetFormatPr baseColWidth="10" defaultColWidth="8.83203125" defaultRowHeight="13" outlineLevelCol="7"/>
  <cols>
    <col min="1" max="1" width="3" style="4" customWidth="1" outlineLevel="7"/>
    <col min="2" max="2" width="51" style="4" customWidth="1" outlineLevel="7"/>
    <col min="3" max="3" width="39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250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208" t="s">
        <v>244</v>
      </c>
      <c r="C10" s="208"/>
    </row>
    <row r="11" spans="1:3" ht="12.75" customHeight="1">
      <c r="B11" s="208" t="s">
        <v>326</v>
      </c>
      <c r="C11" s="208"/>
    </row>
    <row r="14" spans="1:3" ht="12.75" customHeight="1">
      <c r="B14" s="195" t="s">
        <v>327</v>
      </c>
      <c r="C14" s="195" t="s">
        <v>328</v>
      </c>
    </row>
    <row r="15" spans="1:3" ht="12.75" customHeight="1">
      <c r="B15" s="195" t="s">
        <v>329</v>
      </c>
    </row>
    <row r="16" spans="1:3" ht="12.75" customHeight="1">
      <c r="B16" s="195" t="s">
        <v>330</v>
      </c>
      <c r="C16" s="195" t="s">
        <v>331</v>
      </c>
    </row>
  </sheetData>
  <mergeCells count="11">
    <mergeCell ref="A1:C1"/>
    <mergeCell ref="A2:C2"/>
    <mergeCell ref="A3:C3"/>
    <mergeCell ref="A4:C4"/>
    <mergeCell ref="A5:C5"/>
    <mergeCell ref="B11:C11"/>
    <mergeCell ref="A6:C6"/>
    <mergeCell ref="A7:C7"/>
    <mergeCell ref="A8:C8"/>
    <mergeCell ref="A9:C9"/>
    <mergeCell ref="B10:C10"/>
  </mergeCells>
  <hyperlinks>
    <hyperlink ref="A8" location="Table_Of_Contents!A1" display="Table Of Contents" xr:uid="{00000000-0004-0000-04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1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1" style="4" customWidth="1" outlineLevel="7"/>
    <col min="3" max="3" width="20" style="4" customWidth="1" outlineLevel="7"/>
    <col min="4" max="4" width="3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251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332</v>
      </c>
      <c r="C10" s="208"/>
    </row>
    <row r="12" spans="1:4" ht="12.75" customHeight="1">
      <c r="B12" s="195" t="s">
        <v>333</v>
      </c>
      <c r="C12" s="195"/>
      <c r="D12" s="195" t="s">
        <v>334</v>
      </c>
    </row>
    <row r="13" spans="1:4" ht="12.75" customHeight="1">
      <c r="B13" s="195"/>
      <c r="C13" s="195" t="s">
        <v>335</v>
      </c>
      <c r="D13" s="195" t="s">
        <v>336</v>
      </c>
    </row>
    <row r="14" spans="1:4" ht="12.75" customHeight="1">
      <c r="B14" s="195" t="s">
        <v>337</v>
      </c>
    </row>
    <row r="15" spans="1:4" ht="12.75" customHeight="1">
      <c r="B15" s="195" t="s">
        <v>338</v>
      </c>
      <c r="C15" s="195" t="s">
        <v>339</v>
      </c>
      <c r="D15" s="195" t="s">
        <v>340</v>
      </c>
    </row>
  </sheetData>
  <mergeCells count="10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B10:C10"/>
  </mergeCells>
  <hyperlinks>
    <hyperlink ref="A8" location="Table_Of_Contents!A1" display="Table Of Contents" xr:uid="{00000000-0004-0000-05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2"/>
  <sheetViews>
    <sheetView topLeftCell="A4"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4" style="4" customWidth="1" outlineLevel="7"/>
    <col min="3" max="3" width="3" style="4" customWidth="1" outlineLevel="7"/>
    <col min="4" max="4" width="30" style="4" customWidth="1" outlineLevel="7"/>
    <col min="5" max="5" width="3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252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341</v>
      </c>
      <c r="C10" s="195" t="s">
        <v>342</v>
      </c>
      <c r="D10" s="195" t="s">
        <v>343</v>
      </c>
      <c r="E10" s="195" t="s">
        <v>342</v>
      </c>
    </row>
    <row r="11" spans="1:5" ht="12.75" customHeight="1">
      <c r="B11" s="195" t="s">
        <v>344</v>
      </c>
      <c r="C11" s="195" t="s">
        <v>342</v>
      </c>
      <c r="D11" s="195" t="s">
        <v>345</v>
      </c>
      <c r="E11" s="195" t="s">
        <v>342</v>
      </c>
    </row>
    <row r="12" spans="1:5" ht="12.75" customHeight="1">
      <c r="B12" s="195"/>
      <c r="C12" s="195"/>
      <c r="D12" s="195" t="s">
        <v>346</v>
      </c>
      <c r="E12" s="195" t="s">
        <v>342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06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7" style="4" customWidth="1" outlineLevel="7"/>
    <col min="3" max="3" width="13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253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347</v>
      </c>
      <c r="C10" s="195" t="s">
        <v>348</v>
      </c>
    </row>
    <row r="11" spans="1:3" ht="12.75" customHeight="1">
      <c r="B11" s="195" t="s">
        <v>349</v>
      </c>
      <c r="C11" s="196">
        <v>61</v>
      </c>
    </row>
    <row r="12" spans="1:3" ht="12.75" customHeight="1">
      <c r="B12" s="195" t="s">
        <v>350</v>
      </c>
      <c r="C12" s="196">
        <v>35</v>
      </c>
    </row>
    <row r="13" spans="1:3" ht="12.75" customHeight="1">
      <c r="B13" s="195" t="s">
        <v>351</v>
      </c>
      <c r="C13" s="196">
        <v>34</v>
      </c>
    </row>
    <row r="14" spans="1:3" ht="12.75" customHeight="1">
      <c r="B14" s="195" t="s">
        <v>352</v>
      </c>
      <c r="C14" s="196">
        <v>22</v>
      </c>
    </row>
    <row r="15" spans="1:3" ht="12.75" customHeight="1">
      <c r="B15" s="195" t="s">
        <v>353</v>
      </c>
      <c r="C15" s="196">
        <v>21</v>
      </c>
    </row>
    <row r="16" spans="1:3" ht="12.75" customHeight="1">
      <c r="B16" s="195" t="s">
        <v>354</v>
      </c>
      <c r="C16" s="196">
        <v>20</v>
      </c>
    </row>
    <row r="17" spans="2:3" ht="12.75" customHeight="1">
      <c r="B17" s="195" t="s">
        <v>355</v>
      </c>
      <c r="C17" s="196">
        <v>16</v>
      </c>
    </row>
    <row r="18" spans="2:3" ht="12.75" customHeight="1">
      <c r="B18" s="195" t="s">
        <v>356</v>
      </c>
      <c r="C18" s="196">
        <v>16</v>
      </c>
    </row>
    <row r="19" spans="2:3" ht="12.75" customHeight="1">
      <c r="B19" s="195" t="s">
        <v>357</v>
      </c>
      <c r="C19" s="196">
        <v>8</v>
      </c>
    </row>
    <row r="20" spans="2:3" ht="12.75" customHeight="1">
      <c r="B20" s="195" t="s">
        <v>358</v>
      </c>
      <c r="C20" s="196">
        <v>6</v>
      </c>
    </row>
    <row r="21" spans="2:3" ht="12.75" customHeight="1">
      <c r="B21" s="195" t="s">
        <v>327</v>
      </c>
      <c r="C21" s="196">
        <v>5</v>
      </c>
    </row>
    <row r="22" spans="2:3" ht="12.75" customHeight="1">
      <c r="B22" s="195" t="s">
        <v>359</v>
      </c>
      <c r="C22" s="196">
        <v>4</v>
      </c>
    </row>
    <row r="23" spans="2:3" ht="12.75" customHeight="1">
      <c r="B23" s="195" t="s">
        <v>360</v>
      </c>
      <c r="C23" s="196">
        <v>4</v>
      </c>
    </row>
    <row r="24" spans="2:3" ht="12.75" customHeight="1">
      <c r="B24" s="195" t="s">
        <v>361</v>
      </c>
      <c r="C24" s="196">
        <v>2</v>
      </c>
    </row>
    <row r="25" spans="2:3" ht="12.75" customHeight="1">
      <c r="B25" s="195" t="s">
        <v>362</v>
      </c>
      <c r="C25" s="196">
        <v>2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07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2" style="4" customWidth="1" outlineLevel="7"/>
    <col min="3" max="3" width="28" style="4" customWidth="1" outlineLevel="7"/>
    <col min="4" max="8" width="14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254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 t="s">
        <v>363</v>
      </c>
    </row>
    <row r="12" spans="1:8" ht="12.75" customHeight="1">
      <c r="B12" s="195"/>
      <c r="C12" s="195">
        <v>2018</v>
      </c>
      <c r="D12" s="195">
        <v>2019</v>
      </c>
      <c r="E12" s="195">
        <v>2020</v>
      </c>
      <c r="F12" s="195">
        <v>2021</v>
      </c>
      <c r="G12" s="195">
        <v>2022</v>
      </c>
      <c r="H12" s="195">
        <v>2023</v>
      </c>
    </row>
    <row r="13" spans="1:8" ht="12.75" customHeight="1">
      <c r="B13" s="195" t="s">
        <v>364</v>
      </c>
      <c r="C13" s="197">
        <v>100</v>
      </c>
      <c r="D13" s="197">
        <v>139.28</v>
      </c>
      <c r="E13" s="197">
        <v>144.78</v>
      </c>
      <c r="F13" s="197">
        <v>168.93</v>
      </c>
      <c r="G13" s="197">
        <v>146.96</v>
      </c>
      <c r="H13" s="197">
        <v>136.13999999999999</v>
      </c>
    </row>
    <row r="14" spans="1:8" ht="12.75" customHeight="1">
      <c r="B14" s="195" t="s">
        <v>365</v>
      </c>
      <c r="C14" s="197">
        <v>100</v>
      </c>
      <c r="D14" s="197">
        <v>128.88</v>
      </c>
      <c r="E14" s="197">
        <v>149.83000000000001</v>
      </c>
      <c r="F14" s="197">
        <v>190.13</v>
      </c>
      <c r="G14" s="197">
        <v>153.16</v>
      </c>
      <c r="H14" s="197">
        <v>190.27</v>
      </c>
    </row>
    <row r="15" spans="1:8" ht="12.75" customHeight="1">
      <c r="B15" s="195" t="s">
        <v>366</v>
      </c>
    </row>
    <row r="16" spans="1:8" ht="12.75" customHeight="1">
      <c r="B16" s="195" t="s">
        <v>367</v>
      </c>
      <c r="C16" s="197">
        <v>100</v>
      </c>
      <c r="D16" s="197">
        <v>123.72</v>
      </c>
      <c r="E16" s="197">
        <v>146.44</v>
      </c>
      <c r="F16" s="197">
        <v>166.5</v>
      </c>
      <c r="G16" s="197">
        <v>130.6</v>
      </c>
      <c r="H16" s="197">
        <v>150.31</v>
      </c>
    </row>
    <row r="17" spans="2:8" ht="12.75" customHeight="1">
      <c r="B17" s="195" t="s">
        <v>368</v>
      </c>
    </row>
    <row r="18" spans="2:8" ht="12.75" customHeight="1">
      <c r="B18" s="195" t="s">
        <v>369</v>
      </c>
      <c r="C18" s="197">
        <v>100</v>
      </c>
      <c r="D18" s="197">
        <v>113.82</v>
      </c>
      <c r="E18" s="197">
        <v>102.11</v>
      </c>
      <c r="F18" s="197">
        <v>125.22</v>
      </c>
      <c r="G18" s="197">
        <v>93.44</v>
      </c>
      <c r="H18" s="197">
        <v>108.15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hyperlinks>
    <hyperlink ref="A8" location="Table_Of_Contents!A1" display="Table Of Contents" xr:uid="{00000000-0004-0000-08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7" style="4" customWidth="1" outlineLevel="7"/>
    <col min="3" max="3" width="18" style="4" customWidth="1" outlineLevel="7"/>
    <col min="4" max="4" width="1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255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208" t="s">
        <v>370</v>
      </c>
      <c r="D10" s="208"/>
    </row>
    <row r="11" spans="1:4" ht="12.75" customHeight="1">
      <c r="B11" s="195" t="s">
        <v>371</v>
      </c>
      <c r="C11" s="195">
        <v>2023</v>
      </c>
      <c r="D11" s="195">
        <v>2022</v>
      </c>
    </row>
    <row r="12" spans="1:4" ht="12.75" customHeight="1">
      <c r="B12" s="195" t="s">
        <v>61</v>
      </c>
    </row>
    <row r="13" spans="1:4" ht="12.75" customHeight="1">
      <c r="B13" s="195" t="s">
        <v>372</v>
      </c>
      <c r="C13" s="198">
        <v>387929</v>
      </c>
      <c r="D13" s="198">
        <v>329634</v>
      </c>
    </row>
    <row r="14" spans="1:4" ht="12.75" customHeight="1">
      <c r="B14" s="195" t="s">
        <v>373</v>
      </c>
      <c r="C14" s="196">
        <v>449296</v>
      </c>
      <c r="D14" s="196">
        <v>379393</v>
      </c>
    </row>
    <row r="15" spans="1:4" ht="12.75" customHeight="1">
      <c r="B15" s="195" t="s">
        <v>374</v>
      </c>
      <c r="C15" s="196">
        <v>234101</v>
      </c>
      <c r="D15" s="196">
        <v>227745</v>
      </c>
    </row>
    <row r="16" spans="1:4" ht="12.75" customHeight="1">
      <c r="B16" s="195" t="s">
        <v>375</v>
      </c>
      <c r="C16" s="198">
        <v>1071326</v>
      </c>
      <c r="D16" s="198">
        <v>936772</v>
      </c>
    </row>
    <row r="17" spans="2:4" ht="12.75" customHeight="1">
      <c r="B17" s="195" t="s">
        <v>376</v>
      </c>
    </row>
    <row r="18" spans="2:4" ht="12.75" customHeight="1">
      <c r="B18" s="195" t="s">
        <v>372</v>
      </c>
      <c r="C18" s="198">
        <v>266727</v>
      </c>
      <c r="D18" s="198">
        <v>216817</v>
      </c>
    </row>
    <row r="19" spans="2:4" ht="12.75" customHeight="1">
      <c r="B19" s="195" t="s">
        <v>373</v>
      </c>
      <c r="C19" s="196">
        <v>171518</v>
      </c>
      <c r="D19" s="196">
        <v>142083</v>
      </c>
    </row>
    <row r="20" spans="2:4" ht="12.75" customHeight="1">
      <c r="B20" s="195" t="s">
        <v>374</v>
      </c>
      <c r="C20" s="196">
        <v>56047</v>
      </c>
      <c r="D20" s="196">
        <v>59082</v>
      </c>
    </row>
    <row r="21" spans="2:4" ht="12.75" customHeight="1">
      <c r="B21" s="195" t="s">
        <v>377</v>
      </c>
      <c r="C21" s="196">
        <v>-70497</v>
      </c>
      <c r="D21" s="196">
        <v>-49366</v>
      </c>
    </row>
    <row r="22" spans="2:4" ht="12.75" customHeight="1">
      <c r="B22" s="195" t="s">
        <v>378</v>
      </c>
      <c r="C22" s="198">
        <v>423795</v>
      </c>
      <c r="D22" s="198">
        <v>368616</v>
      </c>
    </row>
  </sheetData>
  <mergeCells count="10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0:D10"/>
  </mergeCells>
  <hyperlinks>
    <hyperlink ref="A8" location="Table_Of_Contents!A1" display="Table Of Contents" xr:uid="{00000000-0004-0000-09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5" style="4" customWidth="1" outlineLevel="7"/>
    <col min="3" max="3" width="17" style="4" customWidth="1" outlineLevel="7"/>
    <col min="4" max="4" width="18" style="4" customWidth="1" outlineLevel="7"/>
    <col min="5" max="5" width="15" style="4" customWidth="1" outlineLevel="7"/>
    <col min="6" max="6" width="22" style="4" customWidth="1" outlineLevel="7"/>
    <col min="7" max="7" width="17" style="4" customWidth="1" outlineLevel="7"/>
    <col min="8" max="256" width="21.6640625" style="4" customWidth="1"/>
  </cols>
  <sheetData>
    <row r="1" spans="1:7" ht="12.75" customHeight="1">
      <c r="A1" s="206" t="s">
        <v>243</v>
      </c>
      <c r="B1" s="206"/>
      <c r="C1" s="206"/>
      <c r="D1" s="206"/>
      <c r="E1" s="206"/>
      <c r="F1" s="206"/>
      <c r="G1" s="206"/>
    </row>
    <row r="2" spans="1:7" ht="12.75" customHeight="1">
      <c r="A2" s="206"/>
      <c r="B2" s="206"/>
      <c r="C2" s="206"/>
      <c r="D2" s="206"/>
      <c r="E2" s="206"/>
      <c r="F2" s="206"/>
      <c r="G2" s="206"/>
    </row>
    <row r="3" spans="1:7" ht="12.75" customHeight="1">
      <c r="A3" s="206" t="s">
        <v>244</v>
      </c>
      <c r="B3" s="206"/>
      <c r="C3" s="206"/>
      <c r="D3" s="206"/>
      <c r="E3" s="206"/>
      <c r="F3" s="206"/>
      <c r="G3" s="206"/>
    </row>
    <row r="4" spans="1:7" ht="12.75" customHeight="1">
      <c r="A4" s="206" t="s">
        <v>256</v>
      </c>
      <c r="B4" s="206"/>
      <c r="C4" s="206"/>
      <c r="D4" s="206"/>
      <c r="E4" s="206"/>
      <c r="F4" s="206"/>
      <c r="G4" s="206"/>
    </row>
    <row r="5" spans="1:7" ht="12.75" customHeight="1">
      <c r="A5" s="206" t="s">
        <v>246</v>
      </c>
      <c r="B5" s="206"/>
      <c r="C5" s="206"/>
      <c r="D5" s="206"/>
      <c r="E5" s="206"/>
      <c r="F5" s="206"/>
      <c r="G5" s="206"/>
    </row>
    <row r="6" spans="1:7" ht="12.75" customHeight="1">
      <c r="A6" s="206" t="s">
        <v>247</v>
      </c>
      <c r="B6" s="206"/>
      <c r="C6" s="206"/>
      <c r="D6" s="206"/>
      <c r="E6" s="206"/>
      <c r="F6" s="206"/>
      <c r="G6" s="206"/>
    </row>
    <row r="7" spans="1:7" ht="12.75" customHeight="1">
      <c r="A7" s="206" t="s">
        <v>248</v>
      </c>
      <c r="B7" s="206"/>
      <c r="C7" s="206"/>
      <c r="D7" s="206"/>
      <c r="E7" s="206"/>
      <c r="F7" s="206"/>
      <c r="G7" s="206"/>
    </row>
    <row r="8" spans="1:7" ht="12.75" customHeight="1">
      <c r="A8" s="207" t="s">
        <v>249</v>
      </c>
      <c r="B8" s="207"/>
      <c r="C8" s="207"/>
      <c r="D8" s="207"/>
      <c r="E8" s="207"/>
      <c r="F8" s="207"/>
      <c r="G8" s="207"/>
    </row>
    <row r="9" spans="1:7" ht="12.75" customHeight="1">
      <c r="A9" s="206"/>
      <c r="B9" s="206"/>
      <c r="C9" s="206"/>
      <c r="D9" s="206"/>
      <c r="E9" s="206"/>
      <c r="F9" s="206"/>
      <c r="G9" s="206"/>
    </row>
    <row r="10" spans="1:7" ht="12.75" customHeight="1">
      <c r="B10" s="195"/>
      <c r="C10" s="195"/>
      <c r="D10" s="195" t="s">
        <v>379</v>
      </c>
    </row>
    <row r="11" spans="1:7" ht="12.75" customHeight="1">
      <c r="B11" s="195" t="s">
        <v>371</v>
      </c>
      <c r="C11" s="195" t="s">
        <v>380</v>
      </c>
      <c r="D11" s="195" t="s">
        <v>381</v>
      </c>
      <c r="E11" s="195" t="s">
        <v>382</v>
      </c>
      <c r="F11" s="195" t="s">
        <v>383</v>
      </c>
      <c r="G11" s="195" t="s">
        <v>384</v>
      </c>
    </row>
    <row r="12" spans="1:7" ht="12.75" customHeight="1">
      <c r="B12" s="195" t="s">
        <v>385</v>
      </c>
    </row>
    <row r="13" spans="1:7" ht="12.75" customHeight="1">
      <c r="B13" s="195" t="s">
        <v>386</v>
      </c>
      <c r="C13" s="198">
        <v>259029</v>
      </c>
      <c r="D13" s="198">
        <v>53313</v>
      </c>
      <c r="E13" s="198">
        <v>50996</v>
      </c>
      <c r="F13" s="198">
        <v>-90474</v>
      </c>
      <c r="G13" s="198">
        <v>272864</v>
      </c>
    </row>
    <row r="14" spans="1:7" ht="12.75" customHeight="1">
      <c r="B14" s="195" t="s">
        <v>134</v>
      </c>
      <c r="C14" s="196">
        <v>7379</v>
      </c>
      <c r="D14" s="196">
        <v>118282</v>
      </c>
      <c r="E14" s="196">
        <v>5049</v>
      </c>
      <c r="F14" s="196">
        <v>18703</v>
      </c>
      <c r="G14" s="196">
        <v>149413</v>
      </c>
    </row>
    <row r="15" spans="1:7" ht="12.75" customHeight="1">
      <c r="B15" s="195" t="s">
        <v>387</v>
      </c>
      <c r="C15" s="196">
        <v>319</v>
      </c>
      <c r="D15" s="196">
        <v>-77</v>
      </c>
      <c r="E15" s="196">
        <v>2</v>
      </c>
      <c r="F15" s="196">
        <v>3268</v>
      </c>
      <c r="G15" s="196">
        <v>3512</v>
      </c>
    </row>
    <row r="16" spans="1:7" ht="12.75" customHeight="1">
      <c r="B16" s="195" t="s">
        <v>388</v>
      </c>
    </row>
    <row r="17" spans="2:7" ht="12.75" customHeight="1">
      <c r="B17" s="195" t="s">
        <v>389</v>
      </c>
      <c r="C17" s="199">
        <v>0</v>
      </c>
      <c r="D17" s="199">
        <v>0</v>
      </c>
      <c r="E17" s="199">
        <v>0</v>
      </c>
      <c r="F17" s="196">
        <v>-1994</v>
      </c>
      <c r="G17" s="196">
        <v>-1994</v>
      </c>
    </row>
    <row r="18" spans="2:7" ht="12.75" customHeight="1">
      <c r="B18" s="195" t="s">
        <v>390</v>
      </c>
      <c r="C18" s="198">
        <v>266727</v>
      </c>
      <c r="D18" s="198">
        <v>171518</v>
      </c>
      <c r="E18" s="198">
        <v>56047</v>
      </c>
      <c r="F18" s="198">
        <v>-70497</v>
      </c>
      <c r="G18" s="198">
        <v>423795</v>
      </c>
    </row>
    <row r="19" spans="2:7" ht="12.75" customHeight="1">
      <c r="B19" s="195" t="s">
        <v>391</v>
      </c>
    </row>
    <row r="20" spans="2:7" ht="12.75" customHeight="1">
      <c r="B20" s="195" t="s">
        <v>386</v>
      </c>
      <c r="C20" s="198">
        <v>209182</v>
      </c>
      <c r="D20" s="198">
        <v>47779</v>
      </c>
      <c r="E20" s="198">
        <v>54039</v>
      </c>
      <c r="F20" s="198">
        <v>-80922</v>
      </c>
      <c r="G20" s="198">
        <v>230078</v>
      </c>
    </row>
    <row r="21" spans="2:7" ht="12.75" customHeight="1">
      <c r="B21" s="195" t="s">
        <v>134</v>
      </c>
      <c r="C21" s="196">
        <v>7411</v>
      </c>
      <c r="D21" s="196">
        <v>94297</v>
      </c>
      <c r="E21" s="196">
        <v>5044</v>
      </c>
      <c r="F21" s="196">
        <v>17270</v>
      </c>
      <c r="G21" s="196">
        <v>124022</v>
      </c>
    </row>
    <row r="22" spans="2:7" ht="12.75" customHeight="1">
      <c r="B22" s="195" t="s">
        <v>387</v>
      </c>
      <c r="C22" s="196">
        <v>224</v>
      </c>
      <c r="D22" s="196">
        <v>7</v>
      </c>
      <c r="E22" s="196">
        <v>-1</v>
      </c>
      <c r="F22" s="196">
        <v>14753</v>
      </c>
      <c r="G22" s="196">
        <v>14983</v>
      </c>
    </row>
    <row r="23" spans="2:7" ht="12.75" customHeight="1">
      <c r="B23" s="195" t="s">
        <v>388</v>
      </c>
    </row>
    <row r="24" spans="2:7" ht="12.75" customHeight="1">
      <c r="B24" s="195" t="s">
        <v>389</v>
      </c>
      <c r="C24" s="199">
        <v>0</v>
      </c>
      <c r="D24" s="199">
        <v>0</v>
      </c>
      <c r="E24" s="199">
        <v>0</v>
      </c>
      <c r="F24" s="196">
        <v>-467</v>
      </c>
      <c r="G24" s="196">
        <v>-467</v>
      </c>
    </row>
    <row r="25" spans="2:7" ht="12.75" customHeight="1">
      <c r="B25" s="195" t="s">
        <v>390</v>
      </c>
      <c r="C25" s="198">
        <v>216817</v>
      </c>
      <c r="D25" s="198">
        <v>142083</v>
      </c>
      <c r="E25" s="198">
        <v>59082</v>
      </c>
      <c r="F25" s="198">
        <v>-49366</v>
      </c>
      <c r="G25" s="198">
        <v>368616</v>
      </c>
    </row>
  </sheetData>
  <mergeCells count="9">
    <mergeCell ref="A6:G6"/>
    <mergeCell ref="A7:G7"/>
    <mergeCell ref="A8:G8"/>
    <mergeCell ref="A9:G9"/>
    <mergeCell ref="A1:G1"/>
    <mergeCell ref="A2:G2"/>
    <mergeCell ref="A3:G3"/>
    <mergeCell ref="A4:G4"/>
    <mergeCell ref="A5:G5"/>
  </mergeCells>
  <hyperlinks>
    <hyperlink ref="A8" location="Table_Of_Contents!A1" display="Table Of Contents" xr:uid="{00000000-0004-0000-0A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0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6" style="4" customWidth="1" outlineLevel="7"/>
    <col min="3" max="3" width="29" style="4" customWidth="1" outlineLevel="7"/>
    <col min="4" max="4" width="14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257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 t="s">
        <v>392</v>
      </c>
    </row>
    <row r="12" spans="1:4" ht="12.75" customHeight="1">
      <c r="B12" s="195"/>
      <c r="C12" s="195" t="s">
        <v>370</v>
      </c>
    </row>
    <row r="13" spans="1:4" ht="12.75" customHeight="1">
      <c r="B13" s="195"/>
      <c r="C13" s="195">
        <v>2023</v>
      </c>
      <c r="D13" s="195">
        <v>2022</v>
      </c>
    </row>
    <row r="14" spans="1:4" ht="12.75" customHeight="1">
      <c r="B14" s="195" t="s">
        <v>393</v>
      </c>
    </row>
    <row r="15" spans="1:4" ht="12.75" customHeight="1">
      <c r="B15" s="195" t="s">
        <v>394</v>
      </c>
      <c r="C15" s="196">
        <v>2176</v>
      </c>
      <c r="D15" s="196">
        <v>2142</v>
      </c>
    </row>
    <row r="16" spans="1:4" ht="12.75" customHeight="1">
      <c r="B16" s="195" t="s">
        <v>395</v>
      </c>
      <c r="C16" s="196">
        <v>147</v>
      </c>
      <c r="D16" s="196">
        <v>144</v>
      </c>
    </row>
    <row r="17" spans="2:4" ht="12.75" customHeight="1">
      <c r="B17" s="195" t="s">
        <v>396</v>
      </c>
      <c r="C17" s="196">
        <v>5</v>
      </c>
      <c r="D17" s="196">
        <v>6</v>
      </c>
    </row>
    <row r="18" spans="2:4" ht="12.75" customHeight="1">
      <c r="B18" s="195" t="s">
        <v>397</v>
      </c>
      <c r="C18" s="196">
        <v>-9</v>
      </c>
      <c r="D18" s="196">
        <v>-116</v>
      </c>
    </row>
    <row r="19" spans="2:4" ht="12.75" customHeight="1">
      <c r="B19" s="195" t="s">
        <v>398</v>
      </c>
      <c r="C19" s="196">
        <v>2319</v>
      </c>
      <c r="D19" s="196">
        <v>2176</v>
      </c>
    </row>
    <row r="20" spans="2:4" ht="12.75" customHeight="1">
      <c r="B20" s="195" t="s">
        <v>399</v>
      </c>
    </row>
    <row r="21" spans="2:4" ht="12.75" customHeight="1">
      <c r="B21" s="195" t="s">
        <v>394</v>
      </c>
      <c r="C21" s="196">
        <v>234</v>
      </c>
      <c r="D21" s="196">
        <v>112</v>
      </c>
    </row>
    <row r="22" spans="2:4" ht="12.75" customHeight="1">
      <c r="B22" s="195" t="s">
        <v>395</v>
      </c>
      <c r="C22" s="196">
        <v>18</v>
      </c>
      <c r="D22" s="196">
        <v>14</v>
      </c>
    </row>
    <row r="23" spans="2:4" ht="12.75" customHeight="1">
      <c r="B23" s="195" t="s">
        <v>400</v>
      </c>
      <c r="C23" s="196">
        <v>-5</v>
      </c>
      <c r="D23" s="196">
        <v>-6</v>
      </c>
    </row>
    <row r="24" spans="2:4" ht="12.75" customHeight="1">
      <c r="B24" s="195" t="s">
        <v>401</v>
      </c>
      <c r="C24" s="196">
        <v>9</v>
      </c>
      <c r="D24" s="196">
        <v>114</v>
      </c>
    </row>
    <row r="25" spans="2:4" ht="12.75" customHeight="1">
      <c r="B25" s="195" t="s">
        <v>398</v>
      </c>
      <c r="C25" s="196">
        <v>256</v>
      </c>
      <c r="D25" s="196">
        <v>234</v>
      </c>
    </row>
    <row r="26" spans="2:4" ht="12.75" customHeight="1">
      <c r="B26" s="195" t="s">
        <v>402</v>
      </c>
    </row>
    <row r="27" spans="2:4" ht="12.75" customHeight="1">
      <c r="B27" s="195" t="s">
        <v>394</v>
      </c>
      <c r="C27" s="196">
        <v>2410</v>
      </c>
      <c r="D27" s="196">
        <v>2254</v>
      </c>
    </row>
    <row r="28" spans="2:4" ht="12.75" customHeight="1">
      <c r="B28" s="195" t="s">
        <v>395</v>
      </c>
      <c r="C28" s="196">
        <v>165</v>
      </c>
      <c r="D28" s="196">
        <v>158</v>
      </c>
    </row>
    <row r="29" spans="2:4" ht="12.75" customHeight="1">
      <c r="B29" s="195" t="s">
        <v>397</v>
      </c>
      <c r="C29" s="199">
        <v>0</v>
      </c>
      <c r="D29" s="196">
        <v>-2</v>
      </c>
    </row>
    <row r="30" spans="2:4" ht="12.75" customHeight="1">
      <c r="B30" s="195" t="s">
        <v>398</v>
      </c>
      <c r="C30" s="196">
        <v>2575</v>
      </c>
      <c r="D30" s="196">
        <v>2410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0B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9" style="4" customWidth="1" outlineLevel="7"/>
    <col min="3" max="3" width="31" style="4" customWidth="1" outlineLevel="7"/>
    <col min="4" max="4" width="14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258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403</v>
      </c>
    </row>
    <row r="11" spans="1:4" ht="12.75" customHeight="1">
      <c r="B11" s="195"/>
      <c r="C11" s="195">
        <v>2023</v>
      </c>
      <c r="D11" s="195">
        <v>2022</v>
      </c>
    </row>
    <row r="12" spans="1:4" ht="12.75" customHeight="1">
      <c r="B12" s="195" t="s">
        <v>404</v>
      </c>
    </row>
    <row r="13" spans="1:4" ht="12.75" customHeight="1">
      <c r="B13" s="195" t="s">
        <v>405</v>
      </c>
      <c r="C13" s="200">
        <v>8.5000000000000006E-2</v>
      </c>
      <c r="D13" s="200">
        <v>0.112</v>
      </c>
    </row>
    <row r="14" spans="1:4" ht="12.75" customHeight="1">
      <c r="B14" s="195" t="s">
        <v>406</v>
      </c>
      <c r="C14" s="200">
        <v>0.10100000000000001</v>
      </c>
      <c r="D14" s="200">
        <v>0.13100000000000001</v>
      </c>
    </row>
    <row r="15" spans="1:4" ht="12.75" customHeight="1">
      <c r="B15" s="195" t="s">
        <v>407</v>
      </c>
      <c r="C15" s="200">
        <v>8.6999999999999994E-2</v>
      </c>
      <c r="D15" s="200">
        <v>0.114</v>
      </c>
    </row>
    <row r="16" spans="1:4" ht="12.75" customHeight="1">
      <c r="B16" s="195" t="s">
        <v>408</v>
      </c>
    </row>
    <row r="17" spans="2:4" ht="12.75" customHeight="1">
      <c r="B17" s="195" t="s">
        <v>405</v>
      </c>
      <c r="C17" s="196">
        <v>2144</v>
      </c>
      <c r="D17" s="196">
        <v>2004</v>
      </c>
    </row>
    <row r="18" spans="2:4" ht="12.75" customHeight="1">
      <c r="B18" s="195" t="s">
        <v>406</v>
      </c>
      <c r="C18" s="196">
        <v>231</v>
      </c>
      <c r="D18" s="196">
        <v>104</v>
      </c>
    </row>
    <row r="19" spans="2:4" ht="12.75" customHeight="1">
      <c r="B19" s="195" t="s">
        <v>409</v>
      </c>
      <c r="C19" s="196">
        <v>2384</v>
      </c>
      <c r="D19" s="196">
        <v>2226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0C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29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9" style="4" customWidth="1" outlineLevel="7"/>
    <col min="3" max="3" width="17" style="4" customWidth="1" outlineLevel="7"/>
    <col min="4" max="4" width="31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259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 t="s">
        <v>371</v>
      </c>
      <c r="C11" s="195"/>
      <c r="D11" s="195">
        <v>2023</v>
      </c>
      <c r="E11" s="195">
        <v>2022</v>
      </c>
    </row>
    <row r="12" spans="1:5" ht="12.75" customHeight="1">
      <c r="B12" s="195" t="s">
        <v>132</v>
      </c>
      <c r="C12" s="195"/>
      <c r="D12" s="198">
        <v>147035</v>
      </c>
      <c r="E12" s="198">
        <v>110456</v>
      </c>
    </row>
    <row r="13" spans="1:5" ht="12.75" customHeight="1">
      <c r="B13" s="195" t="s">
        <v>410</v>
      </c>
      <c r="C13" s="195"/>
      <c r="D13" s="196">
        <v>-17741</v>
      </c>
      <c r="E13" s="196">
        <v>-5005</v>
      </c>
    </row>
    <row r="14" spans="1:5" ht="12.75" customHeight="1">
      <c r="B14" s="195" t="s">
        <v>411</v>
      </c>
      <c r="C14" s="195"/>
      <c r="D14" s="196">
        <v>86576</v>
      </c>
      <c r="E14" s="196">
        <v>88628</v>
      </c>
    </row>
    <row r="15" spans="1:5" ht="12.75" customHeight="1">
      <c r="B15" s="195" t="s">
        <v>71</v>
      </c>
      <c r="C15" s="195"/>
      <c r="D15" s="196">
        <v>58512</v>
      </c>
      <c r="E15" s="196">
        <v>50515</v>
      </c>
    </row>
    <row r="16" spans="1:5" ht="12.75" customHeight="1">
      <c r="B16" s="195" t="s">
        <v>134</v>
      </c>
      <c r="C16" s="195"/>
      <c r="D16" s="196">
        <v>149413</v>
      </c>
      <c r="E16" s="196">
        <v>124022</v>
      </c>
    </row>
    <row r="17" spans="2:5" ht="12.75" customHeight="1">
      <c r="B17" s="195" t="s">
        <v>66</v>
      </c>
      <c r="C17" s="195"/>
      <c r="D17" s="196">
        <v>423795</v>
      </c>
      <c r="E17" s="196">
        <v>368616</v>
      </c>
    </row>
    <row r="18" spans="2:5" ht="12.75" customHeight="1">
      <c r="B18" s="195" t="s">
        <v>412</v>
      </c>
      <c r="C18" s="195"/>
      <c r="D18" s="196">
        <v>515</v>
      </c>
      <c r="E18" s="196">
        <v>332</v>
      </c>
    </row>
    <row r="19" spans="2:5" ht="12.75" customHeight="1">
      <c r="B19" s="195" t="s">
        <v>413</v>
      </c>
      <c r="C19" s="195"/>
      <c r="D19" s="196">
        <v>638</v>
      </c>
      <c r="E19" s="196">
        <v>436</v>
      </c>
    </row>
    <row r="20" spans="2:5" ht="12.75" customHeight="1">
      <c r="B20" s="195" t="s">
        <v>414</v>
      </c>
      <c r="C20" s="195"/>
      <c r="D20" s="196">
        <v>110</v>
      </c>
      <c r="E20" s="196">
        <v>1160</v>
      </c>
    </row>
    <row r="21" spans="2:5" ht="12.75" customHeight="1">
      <c r="B21" s="195" t="s">
        <v>415</v>
      </c>
      <c r="C21" s="195"/>
      <c r="D21" s="196">
        <v>394</v>
      </c>
      <c r="E21" s="196">
        <v>5497</v>
      </c>
    </row>
    <row r="22" spans="2:5" ht="12.75" customHeight="1">
      <c r="B22" s="195" t="s">
        <v>416</v>
      </c>
      <c r="C22" s="195"/>
      <c r="D22" s="199">
        <v>0</v>
      </c>
      <c r="E22" s="196">
        <v>-2059</v>
      </c>
    </row>
    <row r="23" spans="2:5" ht="12.75" customHeight="1">
      <c r="B23" s="195" t="s">
        <v>417</v>
      </c>
      <c r="C23" s="195"/>
      <c r="D23" s="196">
        <v>4948</v>
      </c>
      <c r="E23" s="199">
        <v>0</v>
      </c>
    </row>
    <row r="24" spans="2:5" ht="12.75" customHeight="1">
      <c r="B24" s="195" t="s">
        <v>418</v>
      </c>
      <c r="C24" s="195"/>
      <c r="D24" s="196">
        <v>6250</v>
      </c>
      <c r="E24" s="196">
        <v>9739</v>
      </c>
    </row>
    <row r="25" spans="2:5" ht="12.75" customHeight="1">
      <c r="B25" s="208" t="s">
        <v>419</v>
      </c>
      <c r="C25" s="208"/>
    </row>
    <row r="26" spans="2:5" ht="12.75" customHeight="1">
      <c r="B26" s="195" t="s">
        <v>420</v>
      </c>
      <c r="C26" s="195"/>
      <c r="D26" s="196">
        <v>2732</v>
      </c>
      <c r="E26" s="196">
        <v>-2506</v>
      </c>
    </row>
    <row r="27" spans="2:5" ht="12.75" customHeight="1">
      <c r="B27" s="195" t="s">
        <v>421</v>
      </c>
      <c r="C27" s="195"/>
      <c r="D27" s="196">
        <v>-2066</v>
      </c>
      <c r="E27" s="196">
        <v>-1876</v>
      </c>
    </row>
    <row r="28" spans="2:5" ht="12.75" customHeight="1">
      <c r="B28" s="195" t="s">
        <v>422</v>
      </c>
      <c r="C28" s="195"/>
      <c r="D28" s="196">
        <v>-1964</v>
      </c>
      <c r="E28" s="196">
        <v>-13831</v>
      </c>
    </row>
    <row r="29" spans="2:5" ht="12.75" customHeight="1">
      <c r="B29" s="195" t="s">
        <v>423</v>
      </c>
      <c r="C29" s="195"/>
      <c r="D29" s="199">
        <v>0</v>
      </c>
      <c r="E29" s="196">
        <v>-1324</v>
      </c>
    </row>
    <row r="30" spans="2:5" ht="12.75" customHeight="1">
      <c r="B30" s="208" t="s">
        <v>424</v>
      </c>
      <c r="C30" s="208"/>
      <c r="D30" s="196">
        <v>438</v>
      </c>
      <c r="E30" s="199">
        <v>0</v>
      </c>
    </row>
    <row r="31" spans="2:5" ht="12.75" customHeight="1">
      <c r="B31" s="195" t="s">
        <v>425</v>
      </c>
      <c r="C31" s="195"/>
      <c r="D31" s="196">
        <v>-414</v>
      </c>
      <c r="E31" s="196">
        <v>1650</v>
      </c>
    </row>
    <row r="32" spans="2:5" ht="12.75" customHeight="1">
      <c r="B32" s="195" t="s">
        <v>426</v>
      </c>
      <c r="C32" s="195"/>
      <c r="D32" s="198">
        <v>435376</v>
      </c>
      <c r="E32" s="198">
        <v>365834</v>
      </c>
    </row>
    <row r="35" spans="2:3" ht="12.75" customHeight="1">
      <c r="B35" s="208" t="s">
        <v>427</v>
      </c>
      <c r="C35" s="208"/>
    </row>
    <row r="36" spans="2:3" ht="12.75" customHeight="1">
      <c r="B36" s="208" t="s">
        <v>428</v>
      </c>
      <c r="C36" s="208"/>
    </row>
    <row r="37" spans="2:3" ht="12.75" customHeight="1">
      <c r="B37" s="208" t="s">
        <v>429</v>
      </c>
      <c r="C37" s="208"/>
    </row>
    <row r="38" spans="2:3" ht="12.75" customHeight="1">
      <c r="B38" s="208" t="s">
        <v>430</v>
      </c>
      <c r="C38" s="208"/>
    </row>
    <row r="39" spans="2:3" ht="12.75" customHeight="1">
      <c r="B39" s="208" t="s">
        <v>431</v>
      </c>
      <c r="C39" s="208"/>
    </row>
    <row r="40" spans="2:3" ht="12.75" customHeight="1">
      <c r="B40" s="208" t="s">
        <v>432</v>
      </c>
      <c r="C40" s="208"/>
    </row>
    <row r="41" spans="2:3" ht="12.75" customHeight="1">
      <c r="B41" s="208" t="s">
        <v>433</v>
      </c>
      <c r="C41" s="208"/>
    </row>
    <row r="42" spans="2:3" ht="12.75" customHeight="1">
      <c r="B42" s="208" t="s">
        <v>434</v>
      </c>
      <c r="C42" s="208"/>
    </row>
    <row r="43" spans="2:3" ht="12.75" customHeight="1">
      <c r="B43" s="208" t="s">
        <v>435</v>
      </c>
      <c r="C43" s="208"/>
    </row>
    <row r="44" spans="2:3" ht="12.75" customHeight="1">
      <c r="B44" s="208" t="s">
        <v>436</v>
      </c>
      <c r="C44" s="208"/>
    </row>
    <row r="45" spans="2:3" ht="12.75" customHeight="1">
      <c r="B45" s="208" t="s">
        <v>437</v>
      </c>
      <c r="C45" s="208"/>
    </row>
    <row r="46" spans="2:3" ht="12.75" customHeight="1">
      <c r="B46" s="208" t="s">
        <v>438</v>
      </c>
      <c r="C46" s="208"/>
    </row>
    <row r="47" spans="2:3" ht="12.75" customHeight="1">
      <c r="B47" s="195" t="s">
        <v>439</v>
      </c>
    </row>
    <row r="49" spans="2:3" ht="12.75" customHeight="1">
      <c r="B49" s="208" t="s">
        <v>440</v>
      </c>
      <c r="C49" s="208"/>
    </row>
    <row r="50" spans="2:3" ht="12.75" customHeight="1">
      <c r="B50" s="208" t="s">
        <v>441</v>
      </c>
      <c r="C50" s="208"/>
    </row>
    <row r="51" spans="2:3" ht="12.75" customHeight="1">
      <c r="B51" s="208" t="s">
        <v>442</v>
      </c>
      <c r="C51" s="208"/>
    </row>
    <row r="52" spans="2:3" ht="12.75" customHeight="1">
      <c r="B52" s="208" t="s">
        <v>443</v>
      </c>
      <c r="C52" s="208"/>
    </row>
    <row r="53" spans="2:3" ht="12.75" customHeight="1">
      <c r="B53" s="208" t="s">
        <v>444</v>
      </c>
      <c r="C53" s="208"/>
    </row>
    <row r="54" spans="2:3" ht="12.75" customHeight="1">
      <c r="B54" s="208" t="s">
        <v>445</v>
      </c>
      <c r="C54" s="208"/>
    </row>
    <row r="55" spans="2:3" ht="12.75" customHeight="1">
      <c r="B55" s="208" t="s">
        <v>446</v>
      </c>
      <c r="C55" s="208"/>
    </row>
    <row r="56" spans="2:3" ht="12.75" customHeight="1">
      <c r="B56" s="208" t="s">
        <v>447</v>
      </c>
      <c r="C56" s="208"/>
    </row>
    <row r="57" spans="2:3" ht="12.75" customHeight="1">
      <c r="B57" s="208" t="s">
        <v>448</v>
      </c>
      <c r="C57" s="208"/>
    </row>
    <row r="58" spans="2:3" ht="12.75" customHeight="1">
      <c r="B58" s="208" t="s">
        <v>449</v>
      </c>
      <c r="C58" s="208"/>
    </row>
    <row r="59" spans="2:3" ht="12.75" customHeight="1">
      <c r="B59" s="195" t="s">
        <v>450</v>
      </c>
    </row>
    <row r="60" spans="2:3" ht="12.75" customHeight="1">
      <c r="B60" s="208" t="s">
        <v>451</v>
      </c>
      <c r="C60" s="208"/>
    </row>
    <row r="61" spans="2:3" ht="12.75" customHeight="1">
      <c r="B61" s="209" t="s">
        <v>228</v>
      </c>
      <c r="C61" s="209"/>
    </row>
    <row r="62" spans="2:3" ht="12.75" customHeight="1">
      <c r="B62" s="195" t="s">
        <v>392</v>
      </c>
    </row>
    <row r="64" spans="2:3" ht="12.75" customHeight="1">
      <c r="B64" s="208" t="s">
        <v>452</v>
      </c>
      <c r="C64" s="208"/>
    </row>
    <row r="65" spans="2:3" ht="12.75" customHeight="1">
      <c r="B65" s="208" t="s">
        <v>453</v>
      </c>
      <c r="C65" s="208"/>
    </row>
    <row r="66" spans="2:3" ht="12.75" customHeight="1">
      <c r="B66" s="208" t="s">
        <v>454</v>
      </c>
      <c r="C66" s="208"/>
    </row>
    <row r="67" spans="2:3" ht="12.75" customHeight="1">
      <c r="B67" s="208" t="s">
        <v>455</v>
      </c>
      <c r="C67" s="208"/>
    </row>
    <row r="68" spans="2:3" ht="12.75" customHeight="1">
      <c r="B68" s="208" t="s">
        <v>456</v>
      </c>
      <c r="C68" s="208"/>
    </row>
    <row r="69" spans="2:3" ht="12.75" customHeight="1">
      <c r="B69" s="208" t="s">
        <v>457</v>
      </c>
      <c r="C69" s="208"/>
    </row>
    <row r="71" spans="2:3" ht="12.75" customHeight="1">
      <c r="B71" s="208" t="s">
        <v>458</v>
      </c>
      <c r="C71" s="208"/>
    </row>
    <row r="72" spans="2:3" ht="12.75" customHeight="1">
      <c r="B72" s="208" t="s">
        <v>459</v>
      </c>
      <c r="C72" s="208"/>
    </row>
    <row r="73" spans="2:3" ht="12.75" customHeight="1">
      <c r="B73" s="208" t="s">
        <v>460</v>
      </c>
      <c r="C73" s="208"/>
    </row>
    <row r="74" spans="2:3" ht="12.75" customHeight="1">
      <c r="B74" s="208" t="s">
        <v>461</v>
      </c>
      <c r="C74" s="208"/>
    </row>
    <row r="75" spans="2:3" ht="12.75" customHeight="1">
      <c r="B75" s="208" t="s">
        <v>462</v>
      </c>
      <c r="C75" s="208"/>
    </row>
    <row r="76" spans="2:3" ht="12.75" customHeight="1">
      <c r="B76" s="195" t="s">
        <v>463</v>
      </c>
    </row>
    <row r="78" spans="2:3" ht="12.75" customHeight="1">
      <c r="B78" s="208" t="s">
        <v>464</v>
      </c>
      <c r="C78" s="208"/>
    </row>
    <row r="79" spans="2:3" ht="12.75" customHeight="1">
      <c r="B79" s="195" t="s">
        <v>465</v>
      </c>
    </row>
    <row r="81" spans="2:3" ht="12.75" customHeight="1">
      <c r="B81" s="208" t="s">
        <v>466</v>
      </c>
      <c r="C81" s="208"/>
    </row>
    <row r="82" spans="2:3" ht="12.75" customHeight="1">
      <c r="B82" s="208" t="s">
        <v>467</v>
      </c>
      <c r="C82" s="208"/>
    </row>
    <row r="83" spans="2:3" ht="12.75" customHeight="1">
      <c r="B83" s="208" t="s">
        <v>468</v>
      </c>
      <c r="C83" s="208"/>
    </row>
    <row r="84" spans="2:3" ht="12.75" customHeight="1">
      <c r="B84" s="195" t="s">
        <v>469</v>
      </c>
    </row>
    <row r="86" spans="2:3" ht="12.75" customHeight="1">
      <c r="B86" s="208" t="s">
        <v>470</v>
      </c>
      <c r="C86" s="208"/>
    </row>
    <row r="87" spans="2:3" ht="12.75" customHeight="1">
      <c r="B87" s="208" t="s">
        <v>471</v>
      </c>
      <c r="C87" s="208"/>
    </row>
    <row r="88" spans="2:3" ht="12.75" customHeight="1">
      <c r="B88" s="208" t="s">
        <v>472</v>
      </c>
      <c r="C88" s="208"/>
    </row>
    <row r="89" spans="2:3" ht="12.75" customHeight="1">
      <c r="B89" s="208" t="s">
        <v>473</v>
      </c>
      <c r="C89" s="208"/>
    </row>
    <row r="90" spans="2:3" ht="12.75" customHeight="1">
      <c r="B90" s="208" t="s">
        <v>474</v>
      </c>
      <c r="C90" s="208"/>
    </row>
    <row r="92" spans="2:3" ht="12.75" customHeight="1">
      <c r="B92" s="208" t="s">
        <v>475</v>
      </c>
      <c r="C92" s="208"/>
    </row>
    <row r="93" spans="2:3" ht="12.75" customHeight="1">
      <c r="B93" s="208" t="s">
        <v>476</v>
      </c>
      <c r="C93" s="208"/>
    </row>
    <row r="94" spans="2:3" ht="12.75" customHeight="1">
      <c r="B94" s="208" t="s">
        <v>477</v>
      </c>
      <c r="C94" s="208"/>
    </row>
    <row r="95" spans="2:3" ht="12.75" customHeight="1">
      <c r="B95" s="208" t="s">
        <v>478</v>
      </c>
      <c r="C95" s="208"/>
    </row>
    <row r="96" spans="2:3" ht="12.75" customHeight="1">
      <c r="B96" s="208" t="s">
        <v>479</v>
      </c>
      <c r="C96" s="208"/>
    </row>
    <row r="97" spans="2:3" ht="12.75" customHeight="1">
      <c r="B97" s="208" t="s">
        <v>480</v>
      </c>
      <c r="C97" s="208"/>
    </row>
    <row r="98" spans="2:3" ht="12.75" customHeight="1">
      <c r="B98" s="208" t="s">
        <v>481</v>
      </c>
      <c r="C98" s="208"/>
    </row>
    <row r="99" spans="2:3" ht="12.75" customHeight="1">
      <c r="B99" s="195" t="s">
        <v>482</v>
      </c>
    </row>
    <row r="101" spans="2:3" ht="12.75" customHeight="1">
      <c r="B101" s="208" t="s">
        <v>483</v>
      </c>
      <c r="C101" s="208"/>
    </row>
    <row r="102" spans="2:3" ht="12.75" customHeight="1">
      <c r="B102" s="195" t="s">
        <v>484</v>
      </c>
    </row>
    <row r="104" spans="2:3" ht="12.75" customHeight="1">
      <c r="B104" s="208" t="s">
        <v>485</v>
      </c>
      <c r="C104" s="208"/>
    </row>
    <row r="106" spans="2:3" ht="12.75" customHeight="1">
      <c r="B106" s="208" t="s">
        <v>486</v>
      </c>
      <c r="C106" s="208"/>
    </row>
    <row r="107" spans="2:3" ht="12.75" customHeight="1">
      <c r="B107" s="195" t="s">
        <v>487</v>
      </c>
    </row>
    <row r="109" spans="2:3" ht="12.75" customHeight="1">
      <c r="B109" s="195" t="s">
        <v>488</v>
      </c>
    </row>
    <row r="111" spans="2:3" ht="12.75" customHeight="1">
      <c r="B111" s="208" t="s">
        <v>489</v>
      </c>
      <c r="C111" s="208"/>
    </row>
    <row r="112" spans="2:3" ht="12.75" customHeight="1">
      <c r="B112" s="208" t="s">
        <v>490</v>
      </c>
      <c r="C112" s="208"/>
    </row>
    <row r="113" spans="2:3" ht="12.75" customHeight="1">
      <c r="B113" s="208" t="s">
        <v>491</v>
      </c>
      <c r="C113" s="208"/>
    </row>
    <row r="114" spans="2:3" ht="12.75" customHeight="1">
      <c r="B114" s="195" t="s">
        <v>492</v>
      </c>
    </row>
    <row r="116" spans="2:3" ht="12.75" customHeight="1">
      <c r="B116" s="208" t="s">
        <v>493</v>
      </c>
      <c r="C116" s="208"/>
    </row>
    <row r="117" spans="2:3" ht="12.75" customHeight="1">
      <c r="B117" s="195" t="s">
        <v>494</v>
      </c>
    </row>
    <row r="120" spans="2:3" ht="12.75" customHeight="1">
      <c r="B120" s="208" t="s">
        <v>495</v>
      </c>
      <c r="C120" s="208"/>
    </row>
    <row r="121" spans="2:3" ht="12.75" customHeight="1">
      <c r="B121" s="208" t="s">
        <v>496</v>
      </c>
      <c r="C121" s="208"/>
    </row>
    <row r="122" spans="2:3" ht="12.75" customHeight="1">
      <c r="B122" s="208" t="s">
        <v>497</v>
      </c>
      <c r="C122" s="208"/>
    </row>
    <row r="123" spans="2:3" ht="12.75" customHeight="1">
      <c r="B123" s="208" t="s">
        <v>498</v>
      </c>
      <c r="C123" s="208"/>
    </row>
    <row r="124" spans="2:3" ht="12.75" customHeight="1">
      <c r="B124" s="208" t="s">
        <v>499</v>
      </c>
      <c r="C124" s="208"/>
    </row>
    <row r="125" spans="2:3" ht="12.75" customHeight="1">
      <c r="B125" s="208" t="s">
        <v>500</v>
      </c>
      <c r="C125" s="208"/>
    </row>
    <row r="126" spans="2:3" ht="12.75" customHeight="1">
      <c r="B126" s="208" t="s">
        <v>501</v>
      </c>
      <c r="C126" s="208"/>
    </row>
    <row r="127" spans="2:3" ht="12.75" customHeight="1">
      <c r="B127" s="208" t="s">
        <v>502</v>
      </c>
      <c r="C127" s="208"/>
    </row>
    <row r="128" spans="2:3" ht="12.75" customHeight="1">
      <c r="B128" s="208" t="s">
        <v>503</v>
      </c>
      <c r="C128" s="208"/>
    </row>
    <row r="129" spans="2:5" ht="12.75" customHeight="1">
      <c r="B129" s="208" t="s">
        <v>504</v>
      </c>
      <c r="C129" s="208"/>
    </row>
    <row r="130" spans="2:5" ht="12.75" customHeight="1">
      <c r="B130" s="208" t="s">
        <v>505</v>
      </c>
      <c r="C130" s="208"/>
    </row>
    <row r="131" spans="2:5" ht="12.75" customHeight="1">
      <c r="B131" s="208" t="s">
        <v>506</v>
      </c>
      <c r="C131" s="208"/>
    </row>
    <row r="132" spans="2:5" ht="12.75" customHeight="1">
      <c r="B132" s="208" t="s">
        <v>507</v>
      </c>
      <c r="C132" s="208"/>
    </row>
    <row r="133" spans="2:5" ht="12.75" customHeight="1">
      <c r="B133" s="208" t="s">
        <v>508</v>
      </c>
      <c r="C133" s="208"/>
    </row>
    <row r="134" spans="2:5" ht="12.75" customHeight="1">
      <c r="B134" s="208" t="s">
        <v>509</v>
      </c>
      <c r="C134" s="208"/>
    </row>
    <row r="135" spans="2:5" ht="12.75" customHeight="1">
      <c r="B135" s="208" t="s">
        <v>510</v>
      </c>
      <c r="C135" s="208"/>
    </row>
    <row r="136" spans="2:5" ht="12.75" customHeight="1">
      <c r="B136" s="208" t="s">
        <v>511</v>
      </c>
      <c r="C136" s="208"/>
    </row>
    <row r="137" spans="2:5" ht="12.75" customHeight="1">
      <c r="B137" s="195" t="s">
        <v>512</v>
      </c>
    </row>
    <row r="138" spans="2:5" ht="12.75" customHeight="1">
      <c r="B138" s="208" t="s">
        <v>513</v>
      </c>
      <c r="C138" s="208"/>
    </row>
    <row r="139" spans="2:5" ht="12.75" customHeight="1">
      <c r="B139" s="209" t="s">
        <v>228</v>
      </c>
      <c r="C139" s="209"/>
    </row>
    <row r="140" spans="2:5" ht="12.75" customHeight="1">
      <c r="B140" s="195" t="s">
        <v>392</v>
      </c>
    </row>
    <row r="142" spans="2:5" ht="12.75" customHeight="1">
      <c r="B142" s="195"/>
      <c r="C142" s="195"/>
      <c r="D142" s="195" t="s">
        <v>403</v>
      </c>
    </row>
    <row r="143" spans="2:5" ht="12.75" customHeight="1">
      <c r="B143" s="195" t="s">
        <v>514</v>
      </c>
      <c r="C143" s="195"/>
      <c r="D143" s="195">
        <v>2023</v>
      </c>
      <c r="E143" s="195">
        <v>2022</v>
      </c>
    </row>
    <row r="144" spans="2:5" ht="12.75" customHeight="1">
      <c r="B144" s="195" t="s">
        <v>132</v>
      </c>
      <c r="C144" s="195"/>
      <c r="D144" s="198">
        <v>147035</v>
      </c>
      <c r="E144" s="198">
        <v>110456</v>
      </c>
    </row>
    <row r="145" spans="2:5" ht="12.75" customHeight="1">
      <c r="B145" s="195" t="s">
        <v>71</v>
      </c>
      <c r="C145" s="195"/>
      <c r="D145" s="196">
        <v>58512</v>
      </c>
      <c r="E145" s="196">
        <v>50515</v>
      </c>
    </row>
    <row r="146" spans="2:5" ht="12.75" customHeight="1">
      <c r="B146" s="195" t="s">
        <v>412</v>
      </c>
      <c r="C146" s="195"/>
      <c r="D146" s="196">
        <v>515</v>
      </c>
      <c r="E146" s="196">
        <v>332</v>
      </c>
    </row>
    <row r="147" spans="2:5" ht="12.75" customHeight="1">
      <c r="B147" s="195" t="s">
        <v>413</v>
      </c>
      <c r="C147" s="195"/>
      <c r="D147" s="196">
        <v>638</v>
      </c>
      <c r="E147" s="196">
        <v>436</v>
      </c>
    </row>
    <row r="148" spans="2:5" ht="12.75" customHeight="1">
      <c r="B148" s="195" t="s">
        <v>414</v>
      </c>
      <c r="C148" s="195"/>
      <c r="D148" s="196">
        <v>110</v>
      </c>
      <c r="E148" s="196">
        <v>1160</v>
      </c>
    </row>
    <row r="149" spans="2:5" ht="12.75" customHeight="1">
      <c r="B149" s="195" t="s">
        <v>415</v>
      </c>
      <c r="C149" s="195"/>
      <c r="D149" s="196">
        <v>394</v>
      </c>
      <c r="E149" s="196">
        <v>5497</v>
      </c>
    </row>
    <row r="150" spans="2:5" ht="12.75" customHeight="1">
      <c r="B150" s="195" t="s">
        <v>416</v>
      </c>
      <c r="C150" s="195"/>
      <c r="D150" s="199">
        <v>0</v>
      </c>
      <c r="E150" s="196">
        <v>-2059</v>
      </c>
    </row>
    <row r="151" spans="2:5" ht="12.75" customHeight="1">
      <c r="B151" s="195" t="s">
        <v>417</v>
      </c>
      <c r="C151" s="195"/>
      <c r="D151" s="196">
        <v>4948</v>
      </c>
      <c r="E151" s="199">
        <v>0</v>
      </c>
    </row>
    <row r="152" spans="2:5" ht="12.75" customHeight="1">
      <c r="B152" s="195" t="s">
        <v>418</v>
      </c>
      <c r="C152" s="195"/>
      <c r="D152" s="196">
        <v>6250</v>
      </c>
      <c r="E152" s="196">
        <v>9739</v>
      </c>
    </row>
    <row r="153" spans="2:5" ht="12.75" customHeight="1">
      <c r="B153" s="208" t="s">
        <v>419</v>
      </c>
      <c r="C153" s="208"/>
    </row>
    <row r="154" spans="2:5" ht="12.75" customHeight="1">
      <c r="B154" s="195" t="s">
        <v>420</v>
      </c>
      <c r="C154" s="195"/>
      <c r="D154" s="196">
        <v>2732</v>
      </c>
      <c r="E154" s="196">
        <v>-2506</v>
      </c>
    </row>
    <row r="155" spans="2:5" ht="12.75" customHeight="1">
      <c r="B155" s="195" t="s">
        <v>421</v>
      </c>
      <c r="C155" s="195"/>
      <c r="D155" s="196">
        <v>-2066</v>
      </c>
      <c r="E155" s="196">
        <v>-1876</v>
      </c>
    </row>
    <row r="156" spans="2:5" ht="12.75" customHeight="1">
      <c r="B156" s="195" t="s">
        <v>422</v>
      </c>
      <c r="C156" s="195"/>
      <c r="D156" s="196">
        <v>-1964</v>
      </c>
      <c r="E156" s="196">
        <v>-13831</v>
      </c>
    </row>
    <row r="157" spans="2:5" ht="12.75" customHeight="1">
      <c r="B157" s="195" t="s">
        <v>423</v>
      </c>
      <c r="C157" s="195"/>
      <c r="D157" s="199">
        <v>0</v>
      </c>
      <c r="E157" s="196">
        <v>-1324</v>
      </c>
    </row>
    <row r="158" spans="2:5" ht="12.75" customHeight="1">
      <c r="B158" s="208" t="s">
        <v>424</v>
      </c>
      <c r="C158" s="208"/>
      <c r="D158" s="196">
        <v>438</v>
      </c>
      <c r="E158" s="199">
        <v>0</v>
      </c>
    </row>
    <row r="159" spans="2:5" ht="12.75" customHeight="1">
      <c r="B159" s="195" t="s">
        <v>425</v>
      </c>
      <c r="C159" s="195"/>
      <c r="D159" s="196">
        <v>-414</v>
      </c>
      <c r="E159" s="196">
        <v>1650</v>
      </c>
    </row>
    <row r="160" spans="2:5" ht="12.75" customHeight="1">
      <c r="B160" s="195" t="s">
        <v>515</v>
      </c>
      <c r="C160" s="195"/>
      <c r="D160" s="199">
        <v>0</v>
      </c>
      <c r="E160" s="196">
        <v>1583</v>
      </c>
    </row>
    <row r="161" spans="2:5" ht="12.75" customHeight="1">
      <c r="B161" s="195" t="s">
        <v>516</v>
      </c>
      <c r="C161" s="195"/>
      <c r="D161" s="196">
        <v>51440</v>
      </c>
      <c r="E161" s="196">
        <v>40671</v>
      </c>
    </row>
    <row r="162" spans="2:5" ht="12.75" customHeight="1">
      <c r="B162" s="195" t="s">
        <v>517</v>
      </c>
      <c r="C162" s="195"/>
      <c r="D162" s="196">
        <v>268568</v>
      </c>
      <c r="E162" s="196">
        <v>200443</v>
      </c>
    </row>
    <row r="163" spans="2:5" ht="12.75" customHeight="1">
      <c r="B163" s="195" t="s">
        <v>518</v>
      </c>
      <c r="C163" s="195"/>
      <c r="D163" s="196">
        <v>69559</v>
      </c>
      <c r="E163" s="196">
        <v>51915</v>
      </c>
    </row>
    <row r="164" spans="2:5" ht="12.75" customHeight="1">
      <c r="B164" s="195" t="s">
        <v>519</v>
      </c>
      <c r="C164" s="195"/>
      <c r="D164" s="198">
        <v>199009</v>
      </c>
      <c r="E164" s="198">
        <v>148528</v>
      </c>
    </row>
    <row r="165" spans="2:5" ht="12.75" customHeight="1">
      <c r="B165" s="195" t="s">
        <v>520</v>
      </c>
      <c r="C165" s="195"/>
      <c r="D165" s="197">
        <v>2.2400000000000002</v>
      </c>
      <c r="E165" s="197">
        <v>1.64</v>
      </c>
    </row>
    <row r="166" spans="2:5" ht="12.75" customHeight="1">
      <c r="B166" s="195" t="s">
        <v>521</v>
      </c>
      <c r="C166" s="195"/>
      <c r="D166" s="196">
        <v>88920</v>
      </c>
      <c r="E166" s="196">
        <v>90411</v>
      </c>
    </row>
    <row r="169" spans="2:5" ht="12.75" customHeight="1">
      <c r="B169" s="208" t="s">
        <v>427</v>
      </c>
      <c r="C169" s="208"/>
    </row>
    <row r="170" spans="2:5" ht="12.75" customHeight="1">
      <c r="B170" s="208" t="s">
        <v>428</v>
      </c>
      <c r="C170" s="208"/>
    </row>
    <row r="171" spans="2:5" ht="12.75" customHeight="1">
      <c r="B171" s="208" t="s">
        <v>429</v>
      </c>
      <c r="C171" s="208"/>
    </row>
    <row r="172" spans="2:5" ht="12.75" customHeight="1">
      <c r="B172" s="208" t="s">
        <v>430</v>
      </c>
      <c r="C172" s="208"/>
    </row>
    <row r="173" spans="2:5" ht="12.75" customHeight="1">
      <c r="B173" s="208" t="s">
        <v>431</v>
      </c>
      <c r="C173" s="208"/>
    </row>
    <row r="174" spans="2:5" ht="12.75" customHeight="1">
      <c r="B174" s="208" t="s">
        <v>432</v>
      </c>
      <c r="C174" s="208"/>
    </row>
    <row r="175" spans="2:5" ht="12.75" customHeight="1">
      <c r="B175" s="208" t="s">
        <v>433</v>
      </c>
      <c r="C175" s="208"/>
    </row>
    <row r="176" spans="2:5" ht="12.75" customHeight="1">
      <c r="B176" s="208" t="s">
        <v>434</v>
      </c>
      <c r="C176" s="208"/>
    </row>
    <row r="177" spans="2:3" ht="12.75" customHeight="1">
      <c r="B177" s="208" t="s">
        <v>435</v>
      </c>
      <c r="C177" s="208"/>
    </row>
    <row r="178" spans="2:3" ht="12.75" customHeight="1">
      <c r="B178" s="208" t="s">
        <v>436</v>
      </c>
      <c r="C178" s="208"/>
    </row>
    <row r="179" spans="2:3" ht="12.75" customHeight="1">
      <c r="B179" s="208" t="s">
        <v>437</v>
      </c>
      <c r="C179" s="208"/>
    </row>
    <row r="180" spans="2:3" ht="12.75" customHeight="1">
      <c r="B180" s="208" t="s">
        <v>438</v>
      </c>
      <c r="C180" s="208"/>
    </row>
    <row r="181" spans="2:3" ht="12.75" customHeight="1">
      <c r="B181" s="195" t="s">
        <v>439</v>
      </c>
    </row>
    <row r="183" spans="2:3" ht="12.75" customHeight="1">
      <c r="B183" s="208" t="s">
        <v>440</v>
      </c>
      <c r="C183" s="208"/>
    </row>
    <row r="184" spans="2:3" ht="12.75" customHeight="1">
      <c r="B184" s="208" t="s">
        <v>441</v>
      </c>
      <c r="C184" s="208"/>
    </row>
    <row r="185" spans="2:3" ht="12.75" customHeight="1">
      <c r="B185" s="208" t="s">
        <v>442</v>
      </c>
      <c r="C185" s="208"/>
    </row>
    <row r="186" spans="2:3" ht="12.75" customHeight="1">
      <c r="B186" s="208" t="s">
        <v>443</v>
      </c>
      <c r="C186" s="208"/>
    </row>
    <row r="187" spans="2:3" ht="12.75" customHeight="1">
      <c r="B187" s="208" t="s">
        <v>444</v>
      </c>
      <c r="C187" s="208"/>
    </row>
    <row r="188" spans="2:3" ht="12.75" customHeight="1">
      <c r="B188" s="208" t="s">
        <v>445</v>
      </c>
      <c r="C188" s="208"/>
    </row>
    <row r="189" spans="2:3" ht="12.75" customHeight="1">
      <c r="B189" s="208" t="s">
        <v>446</v>
      </c>
      <c r="C189" s="208"/>
    </row>
    <row r="190" spans="2:3" ht="12.75" customHeight="1">
      <c r="B190" s="208" t="s">
        <v>447</v>
      </c>
      <c r="C190" s="208"/>
    </row>
    <row r="191" spans="2:3" ht="12.75" customHeight="1">
      <c r="B191" s="208" t="s">
        <v>448</v>
      </c>
      <c r="C191" s="208"/>
    </row>
    <row r="192" spans="2:3" ht="12.75" customHeight="1">
      <c r="B192" s="208" t="s">
        <v>449</v>
      </c>
      <c r="C192" s="208"/>
    </row>
    <row r="193" spans="2:3" ht="12.75" customHeight="1">
      <c r="B193" s="208" t="s">
        <v>522</v>
      </c>
      <c r="C193" s="208"/>
    </row>
    <row r="194" spans="2:3" ht="12.75" customHeight="1">
      <c r="B194" s="208" t="s">
        <v>523</v>
      </c>
      <c r="C194" s="208"/>
    </row>
    <row r="195" spans="2:3" ht="12.75" customHeight="1">
      <c r="B195" s="208" t="s">
        <v>524</v>
      </c>
      <c r="C195" s="208"/>
    </row>
    <row r="196" spans="2:3" ht="12.75" customHeight="1">
      <c r="B196" s="208" t="s">
        <v>525</v>
      </c>
      <c r="C196" s="208"/>
    </row>
    <row r="197" spans="2:3" ht="12.75" customHeight="1">
      <c r="B197" s="208" t="s">
        <v>526</v>
      </c>
      <c r="C197" s="208"/>
    </row>
    <row r="198" spans="2:3" ht="12.75" customHeight="1">
      <c r="B198" s="208" t="s">
        <v>527</v>
      </c>
      <c r="C198" s="208"/>
    </row>
    <row r="199" spans="2:3" ht="12.75" customHeight="1">
      <c r="B199" s="195" t="s">
        <v>469</v>
      </c>
    </row>
    <row r="201" spans="2:3" ht="12.75" customHeight="1">
      <c r="B201" s="208" t="s">
        <v>458</v>
      </c>
      <c r="C201" s="208"/>
    </row>
    <row r="202" spans="2:3" ht="12.75" customHeight="1">
      <c r="B202" s="208" t="s">
        <v>459</v>
      </c>
      <c r="C202" s="208"/>
    </row>
    <row r="203" spans="2:3" ht="12.75" customHeight="1">
      <c r="B203" s="208" t="s">
        <v>460</v>
      </c>
      <c r="C203" s="208"/>
    </row>
    <row r="204" spans="2:3" ht="12.75" customHeight="1">
      <c r="B204" s="208" t="s">
        <v>461</v>
      </c>
      <c r="C204" s="208"/>
    </row>
    <row r="205" spans="2:3" ht="12.75" customHeight="1">
      <c r="B205" s="208" t="s">
        <v>462</v>
      </c>
      <c r="C205" s="208"/>
    </row>
    <row r="206" spans="2:3" ht="12.75" customHeight="1">
      <c r="B206" s="195" t="s">
        <v>463</v>
      </c>
    </row>
    <row r="208" spans="2:3" ht="12.75" customHeight="1">
      <c r="B208" s="208" t="s">
        <v>464</v>
      </c>
      <c r="C208" s="208"/>
    </row>
    <row r="209" spans="2:3" ht="12.75" customHeight="1">
      <c r="B209" s="195" t="s">
        <v>465</v>
      </c>
    </row>
    <row r="211" spans="2:3" ht="12.75" customHeight="1">
      <c r="B211" s="208" t="s">
        <v>466</v>
      </c>
      <c r="C211" s="208"/>
    </row>
    <row r="212" spans="2:3" ht="12.75" customHeight="1">
      <c r="B212" s="208" t="s">
        <v>467</v>
      </c>
      <c r="C212" s="208"/>
    </row>
    <row r="213" spans="2:3" ht="12.75" customHeight="1">
      <c r="B213" s="208" t="s">
        <v>468</v>
      </c>
      <c r="C213" s="208"/>
    </row>
    <row r="214" spans="2:3" ht="12.75" customHeight="1">
      <c r="B214" s="195" t="s">
        <v>469</v>
      </c>
    </row>
    <row r="216" spans="2:3" ht="12.75" customHeight="1">
      <c r="B216" s="208" t="s">
        <v>470</v>
      </c>
      <c r="C216" s="208"/>
    </row>
    <row r="217" spans="2:3" ht="12.75" customHeight="1">
      <c r="B217" s="208" t="s">
        <v>471</v>
      </c>
      <c r="C217" s="208"/>
    </row>
    <row r="218" spans="2:3" ht="12.75" customHeight="1">
      <c r="B218" s="208" t="s">
        <v>472</v>
      </c>
      <c r="C218" s="208"/>
    </row>
    <row r="219" spans="2:3" ht="12.75" customHeight="1">
      <c r="B219" s="208" t="s">
        <v>473</v>
      </c>
      <c r="C219" s="208"/>
    </row>
    <row r="220" spans="2:3" ht="12.75" customHeight="1">
      <c r="B220" s="208" t="s">
        <v>474</v>
      </c>
      <c r="C220" s="208"/>
    </row>
    <row r="222" spans="2:3" ht="12.75" customHeight="1">
      <c r="B222" s="208" t="s">
        <v>475</v>
      </c>
      <c r="C222" s="208"/>
    </row>
    <row r="223" spans="2:3" ht="12.75" customHeight="1">
      <c r="B223" s="208" t="s">
        <v>528</v>
      </c>
      <c r="C223" s="208"/>
    </row>
    <row r="224" spans="2:3" ht="12.75" customHeight="1">
      <c r="B224" s="208" t="s">
        <v>529</v>
      </c>
      <c r="C224" s="208"/>
    </row>
    <row r="225" spans="2:3" ht="12.75" customHeight="1">
      <c r="B225" s="208" t="s">
        <v>479</v>
      </c>
      <c r="C225" s="208"/>
    </row>
    <row r="226" spans="2:3" ht="12.75" customHeight="1">
      <c r="B226" s="208" t="s">
        <v>480</v>
      </c>
      <c r="C226" s="208"/>
    </row>
    <row r="227" spans="2:3" ht="12.75" customHeight="1">
      <c r="B227" s="208" t="s">
        <v>481</v>
      </c>
      <c r="C227" s="208"/>
    </row>
    <row r="228" spans="2:3" ht="12.75" customHeight="1">
      <c r="B228" s="195" t="s">
        <v>482</v>
      </c>
    </row>
    <row r="229" spans="2:3" ht="12.75" customHeight="1">
      <c r="B229" s="208" t="s">
        <v>530</v>
      </c>
      <c r="C229" s="208"/>
    </row>
    <row r="230" spans="2:3" ht="12.75" customHeight="1">
      <c r="B230" s="209" t="s">
        <v>228</v>
      </c>
      <c r="C230" s="209"/>
    </row>
    <row r="231" spans="2:3" ht="12.75" customHeight="1">
      <c r="B231" s="195" t="s">
        <v>392</v>
      </c>
    </row>
    <row r="233" spans="2:3" ht="12.75" customHeight="1">
      <c r="B233" s="208" t="s">
        <v>483</v>
      </c>
      <c r="C233" s="208"/>
    </row>
    <row r="234" spans="2:3" ht="12.75" customHeight="1">
      <c r="B234" s="195" t="s">
        <v>484</v>
      </c>
    </row>
    <row r="236" spans="2:3" ht="12.75" customHeight="1">
      <c r="B236" s="208" t="s">
        <v>485</v>
      </c>
      <c r="C236" s="208"/>
    </row>
    <row r="238" spans="2:3" ht="12.75" customHeight="1">
      <c r="B238" s="208" t="s">
        <v>486</v>
      </c>
      <c r="C238" s="208"/>
    </row>
    <row r="239" spans="2:3" ht="12.75" customHeight="1">
      <c r="B239" s="195" t="s">
        <v>487</v>
      </c>
    </row>
    <row r="241" spans="2:3" ht="12.75" customHeight="1">
      <c r="B241" s="195" t="s">
        <v>488</v>
      </c>
    </row>
    <row r="243" spans="2:3" ht="12.75" customHeight="1">
      <c r="B243" s="208" t="s">
        <v>489</v>
      </c>
      <c r="C243" s="208"/>
    </row>
    <row r="244" spans="2:3" ht="12.75" customHeight="1">
      <c r="B244" s="208" t="s">
        <v>490</v>
      </c>
      <c r="C244" s="208"/>
    </row>
    <row r="245" spans="2:3" ht="12.75" customHeight="1">
      <c r="B245" s="208" t="s">
        <v>491</v>
      </c>
      <c r="C245" s="208"/>
    </row>
    <row r="246" spans="2:3" ht="12.75" customHeight="1">
      <c r="B246" s="195" t="s">
        <v>492</v>
      </c>
    </row>
    <row r="248" spans="2:3" ht="12.75" customHeight="1">
      <c r="B248" s="208" t="s">
        <v>493</v>
      </c>
      <c r="C248" s="208"/>
    </row>
    <row r="249" spans="2:3" ht="12.75" customHeight="1">
      <c r="B249" s="195" t="s">
        <v>494</v>
      </c>
    </row>
    <row r="251" spans="2:3" ht="12.75" customHeight="1">
      <c r="B251" s="208" t="s">
        <v>531</v>
      </c>
      <c r="C251" s="208"/>
    </row>
    <row r="252" spans="2:3" ht="12.75" customHeight="1">
      <c r="B252" s="208" t="s">
        <v>532</v>
      </c>
      <c r="C252" s="208"/>
    </row>
    <row r="254" spans="2:3" ht="12.75" customHeight="1">
      <c r="B254" s="208" t="s">
        <v>533</v>
      </c>
      <c r="C254" s="208"/>
    </row>
    <row r="255" spans="2:3" ht="12.75" customHeight="1">
      <c r="B255" s="208" t="s">
        <v>534</v>
      </c>
      <c r="C255" s="208"/>
    </row>
    <row r="256" spans="2:3" ht="12.75" customHeight="1">
      <c r="B256" s="208" t="s">
        <v>535</v>
      </c>
      <c r="C256" s="208"/>
    </row>
    <row r="257" spans="2:3" ht="12.75" customHeight="1">
      <c r="B257" s="208" t="s">
        <v>536</v>
      </c>
      <c r="C257" s="208"/>
    </row>
    <row r="258" spans="2:3" ht="12.75" customHeight="1">
      <c r="B258" s="208" t="s">
        <v>537</v>
      </c>
      <c r="C258" s="208"/>
    </row>
    <row r="259" spans="2:3" ht="12.75" customHeight="1">
      <c r="B259" s="208" t="s">
        <v>538</v>
      </c>
      <c r="C259" s="208"/>
    </row>
    <row r="260" spans="2:3" ht="12.75" customHeight="1">
      <c r="B260" s="208" t="s">
        <v>539</v>
      </c>
      <c r="C260" s="208"/>
    </row>
    <row r="262" spans="2:3" ht="12.75" customHeight="1">
      <c r="B262" s="208" t="s">
        <v>540</v>
      </c>
      <c r="C262" s="208"/>
    </row>
    <row r="263" spans="2:3" ht="12.75" customHeight="1">
      <c r="B263" s="208" t="s">
        <v>541</v>
      </c>
      <c r="C263" s="208"/>
    </row>
    <row r="264" spans="2:3" ht="12.75" customHeight="1">
      <c r="B264" s="195" t="s">
        <v>542</v>
      </c>
    </row>
    <row r="266" spans="2:3" ht="12.75" customHeight="1">
      <c r="B266" s="208" t="s">
        <v>543</v>
      </c>
      <c r="C266" s="208"/>
    </row>
    <row r="267" spans="2:3" ht="12.75" customHeight="1">
      <c r="B267" s="208" t="s">
        <v>544</v>
      </c>
      <c r="C267" s="208"/>
    </row>
    <row r="268" spans="2:3" ht="12.75" customHeight="1">
      <c r="B268" s="195" t="s">
        <v>545</v>
      </c>
    </row>
    <row r="270" spans="2:3" ht="12.75" customHeight="1">
      <c r="B270" s="208" t="s">
        <v>546</v>
      </c>
      <c r="C270" s="208"/>
    </row>
    <row r="271" spans="2:3" ht="12.75" customHeight="1">
      <c r="B271" s="195" t="s">
        <v>547</v>
      </c>
    </row>
    <row r="273" spans="2:5" ht="12.75" customHeight="1">
      <c r="B273" s="195"/>
      <c r="C273" s="195"/>
      <c r="D273" s="195"/>
      <c r="E273" s="195" t="s">
        <v>548</v>
      </c>
    </row>
    <row r="274" spans="2:5" ht="12.75" customHeight="1">
      <c r="B274" s="195" t="s">
        <v>549</v>
      </c>
      <c r="C274" s="195" t="s">
        <v>132</v>
      </c>
      <c r="D274" s="195" t="s">
        <v>550</v>
      </c>
      <c r="E274" s="195" t="s">
        <v>551</v>
      </c>
    </row>
    <row r="275" spans="2:5" ht="12.75" customHeight="1">
      <c r="B275" s="195" t="s">
        <v>385</v>
      </c>
    </row>
    <row r="276" spans="2:5" ht="12.75" customHeight="1">
      <c r="B276" s="195" t="s">
        <v>552</v>
      </c>
      <c r="C276" s="198">
        <v>138313</v>
      </c>
      <c r="D276" s="196">
        <v>85185</v>
      </c>
      <c r="E276" s="197">
        <v>1.62</v>
      </c>
    </row>
    <row r="277" spans="2:5" ht="12.75" customHeight="1">
      <c r="B277" s="195" t="s">
        <v>553</v>
      </c>
      <c r="C277" s="196">
        <v>8722</v>
      </c>
      <c r="D277" s="196">
        <v>3735</v>
      </c>
    </row>
    <row r="278" spans="2:5" ht="12.75" customHeight="1">
      <c r="B278" s="195" t="s">
        <v>132</v>
      </c>
      <c r="C278" s="196">
        <v>147035</v>
      </c>
    </row>
    <row r="279" spans="2:5" ht="12.75" customHeight="1">
      <c r="B279" s="195" t="s">
        <v>554</v>
      </c>
      <c r="C279" s="196">
        <v>121533</v>
      </c>
    </row>
    <row r="280" spans="2:5" ht="12.75" customHeight="1">
      <c r="B280" s="195" t="s">
        <v>555</v>
      </c>
    </row>
    <row r="281" spans="2:5" ht="12.75" customHeight="1">
      <c r="B281" s="195" t="s">
        <v>517</v>
      </c>
      <c r="C281" s="196">
        <v>268568</v>
      </c>
    </row>
    <row r="282" spans="2:5" ht="12.75" customHeight="1">
      <c r="B282" s="195" t="s">
        <v>556</v>
      </c>
      <c r="C282" s="196">
        <v>69559</v>
      </c>
    </row>
    <row r="283" spans="2:5" ht="12.75" customHeight="1">
      <c r="B283" s="195" t="s">
        <v>519</v>
      </c>
      <c r="C283" s="198">
        <v>199009</v>
      </c>
      <c r="D283" s="196">
        <v>88920</v>
      </c>
      <c r="E283" s="197">
        <v>2.2400000000000002</v>
      </c>
    </row>
    <row r="285" spans="2:5" ht="12.75" customHeight="1">
      <c r="B285" s="195" t="s">
        <v>391</v>
      </c>
    </row>
    <row r="286" spans="2:5" ht="12.75" customHeight="1">
      <c r="B286" s="195" t="s">
        <v>552</v>
      </c>
      <c r="C286" s="198">
        <v>99402</v>
      </c>
      <c r="D286" s="196">
        <v>84544</v>
      </c>
      <c r="E286" s="197">
        <v>1.18</v>
      </c>
    </row>
    <row r="287" spans="2:5" ht="12.75" customHeight="1">
      <c r="B287" s="195" t="s">
        <v>553</v>
      </c>
      <c r="C287" s="196">
        <v>11054</v>
      </c>
      <c r="D287" s="196">
        <v>5867</v>
      </c>
    </row>
    <row r="288" spans="2:5" ht="12.75" customHeight="1">
      <c r="B288" s="195" t="s">
        <v>132</v>
      </c>
      <c r="C288" s="196">
        <v>110456</v>
      </c>
    </row>
    <row r="289" spans="2:5" ht="12.75" customHeight="1">
      <c r="B289" s="195" t="s">
        <v>554</v>
      </c>
      <c r="C289" s="196">
        <v>89987</v>
      </c>
    </row>
    <row r="290" spans="2:5" ht="12.75" customHeight="1">
      <c r="B290" s="195" t="s">
        <v>555</v>
      </c>
    </row>
    <row r="291" spans="2:5" ht="12.75" customHeight="1">
      <c r="B291" s="195" t="s">
        <v>517</v>
      </c>
      <c r="C291" s="196">
        <v>200443</v>
      </c>
    </row>
    <row r="292" spans="2:5" ht="12.75" customHeight="1">
      <c r="B292" s="195" t="s">
        <v>556</v>
      </c>
      <c r="C292" s="196">
        <v>51915</v>
      </c>
    </row>
    <row r="293" spans="2:5" ht="12.75" customHeight="1">
      <c r="B293" s="195" t="s">
        <v>519</v>
      </c>
      <c r="C293" s="198">
        <v>148528</v>
      </c>
      <c r="D293" s="196">
        <v>90411</v>
      </c>
      <c r="E293" s="197">
        <v>1.64</v>
      </c>
    </row>
  </sheetData>
  <mergeCells count="16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25:C25"/>
    <mergeCell ref="B30:C30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60:C60"/>
    <mergeCell ref="B61:C61"/>
    <mergeCell ref="B64:C64"/>
    <mergeCell ref="B65:C65"/>
    <mergeCell ref="B66:C66"/>
    <mergeCell ref="B67:C67"/>
    <mergeCell ref="B68:C68"/>
    <mergeCell ref="B69:C69"/>
    <mergeCell ref="B71:C71"/>
    <mergeCell ref="B72:C72"/>
    <mergeCell ref="B73:C73"/>
    <mergeCell ref="B74:C74"/>
    <mergeCell ref="B75:C75"/>
    <mergeCell ref="B78:C78"/>
    <mergeCell ref="B81:C81"/>
    <mergeCell ref="B82:C82"/>
    <mergeCell ref="B83:C83"/>
    <mergeCell ref="B86:C86"/>
    <mergeCell ref="B87:C87"/>
    <mergeCell ref="B88:C88"/>
    <mergeCell ref="B89:C89"/>
    <mergeCell ref="B90:C90"/>
    <mergeCell ref="B92:C92"/>
    <mergeCell ref="B93:C93"/>
    <mergeCell ref="B94:C94"/>
    <mergeCell ref="B95:C95"/>
    <mergeCell ref="B96:C96"/>
    <mergeCell ref="B97:C97"/>
    <mergeCell ref="B98:C98"/>
    <mergeCell ref="B101:C101"/>
    <mergeCell ref="B104:C104"/>
    <mergeCell ref="B106:C106"/>
    <mergeCell ref="B111:C111"/>
    <mergeCell ref="B112:C112"/>
    <mergeCell ref="B113:C113"/>
    <mergeCell ref="B116:C116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8:C138"/>
    <mergeCell ref="B139:C139"/>
    <mergeCell ref="B153:C153"/>
    <mergeCell ref="B158:C15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201:C201"/>
    <mergeCell ref="B202:C202"/>
    <mergeCell ref="B203:C203"/>
    <mergeCell ref="B204:C204"/>
    <mergeCell ref="B205:C205"/>
    <mergeCell ref="B208:C208"/>
    <mergeCell ref="B211:C211"/>
    <mergeCell ref="B212:C212"/>
    <mergeCell ref="B213:C213"/>
    <mergeCell ref="B216:C216"/>
    <mergeCell ref="B217:C217"/>
    <mergeCell ref="B218:C218"/>
    <mergeCell ref="B219:C219"/>
    <mergeCell ref="B220:C220"/>
    <mergeCell ref="B222:C222"/>
    <mergeCell ref="B223:C223"/>
    <mergeCell ref="B224:C224"/>
    <mergeCell ref="B225:C225"/>
    <mergeCell ref="B226:C226"/>
    <mergeCell ref="B227:C227"/>
    <mergeCell ref="B229:C229"/>
    <mergeCell ref="B230:C230"/>
    <mergeCell ref="B233:C233"/>
    <mergeCell ref="B236:C236"/>
    <mergeCell ref="B238:C238"/>
    <mergeCell ref="B243:C243"/>
    <mergeCell ref="B258:C258"/>
    <mergeCell ref="B259:C259"/>
    <mergeCell ref="B260:C260"/>
    <mergeCell ref="B262:C262"/>
    <mergeCell ref="B263:C263"/>
    <mergeCell ref="B266:C266"/>
    <mergeCell ref="B267:C267"/>
    <mergeCell ref="B270:C270"/>
    <mergeCell ref="B244:C244"/>
    <mergeCell ref="B245:C245"/>
    <mergeCell ref="B248:C248"/>
    <mergeCell ref="B251:C251"/>
    <mergeCell ref="B252:C252"/>
    <mergeCell ref="B254:C254"/>
    <mergeCell ref="B255:C255"/>
    <mergeCell ref="B256:C256"/>
    <mergeCell ref="B257:C257"/>
  </mergeCells>
  <hyperlinks>
    <hyperlink ref="A8" location="Table_Of_Contents!A1" display="Table Of Contents" xr:uid="{00000000-0004-0000-0D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20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1" style="4" customWidth="1" outlineLevel="7"/>
    <col min="3" max="3" width="17" style="4" customWidth="1" outlineLevel="7"/>
    <col min="4" max="4" width="36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260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385</v>
      </c>
    </row>
    <row r="11" spans="1:5" ht="12.75" customHeight="1">
      <c r="B11" s="195" t="s">
        <v>371</v>
      </c>
      <c r="C11" s="195" t="s">
        <v>61</v>
      </c>
      <c r="D11" s="195" t="s">
        <v>66</v>
      </c>
      <c r="E11" s="195" t="s">
        <v>557</v>
      </c>
    </row>
    <row r="12" spans="1:5" ht="12.75" customHeight="1">
      <c r="B12" s="195" t="s">
        <v>373</v>
      </c>
      <c r="C12" s="198">
        <v>449296</v>
      </c>
      <c r="D12" s="198">
        <v>171518</v>
      </c>
      <c r="E12" s="200">
        <v>0.38200000000000001</v>
      </c>
    </row>
    <row r="13" spans="1:5" ht="12.75" customHeight="1">
      <c r="B13" s="195" t="s">
        <v>558</v>
      </c>
      <c r="C13" s="196">
        <v>-3300</v>
      </c>
      <c r="D13" s="196">
        <v>4861</v>
      </c>
    </row>
    <row r="14" spans="1:5" ht="12.75" customHeight="1">
      <c r="B14" s="195" t="s">
        <v>559</v>
      </c>
      <c r="C14" s="199">
        <v>0</v>
      </c>
      <c r="D14" s="196">
        <v>17866</v>
      </c>
    </row>
    <row r="15" spans="1:5" ht="12.75" customHeight="1">
      <c r="B15" s="195" t="s">
        <v>560</v>
      </c>
      <c r="C15" s="199">
        <v>0</v>
      </c>
      <c r="D15" s="196">
        <v>-4408</v>
      </c>
    </row>
    <row r="17" spans="2:5" ht="12.75" customHeight="1">
      <c r="B17" s="195" t="s">
        <v>561</v>
      </c>
      <c r="C17" s="199">
        <v>0</v>
      </c>
      <c r="D17" s="196">
        <v>748</v>
      </c>
    </row>
    <row r="18" spans="2:5" ht="12.75" customHeight="1">
      <c r="B18" s="195" t="s">
        <v>562</v>
      </c>
      <c r="C18" s="196">
        <v>445996</v>
      </c>
      <c r="D18" s="196">
        <v>190585</v>
      </c>
      <c r="E18" s="200">
        <v>0.42699999999999999</v>
      </c>
    </row>
    <row r="19" spans="2:5" ht="12.75" customHeight="1">
      <c r="B19" s="195" t="s">
        <v>563</v>
      </c>
      <c r="C19" s="199">
        <v>0</v>
      </c>
      <c r="D19" s="196">
        <v>-32759</v>
      </c>
    </row>
    <row r="20" spans="2:5" ht="12.75" customHeight="1">
      <c r="B20" s="195" t="s">
        <v>564</v>
      </c>
      <c r="C20" s="198">
        <v>445996</v>
      </c>
      <c r="D20" s="198">
        <v>157826</v>
      </c>
      <c r="E20" s="200">
        <v>0.35399999999999998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0E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V40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6" style="4" customWidth="1" outlineLevel="7"/>
    <col min="3" max="3" width="18" style="4" customWidth="1" outlineLevel="7"/>
    <col min="4" max="4" width="31" style="4" customWidth="1" outlineLevel="7"/>
    <col min="5" max="5" width="17" style="4" customWidth="1" outlineLevel="7"/>
    <col min="6" max="6" width="22" style="4" customWidth="1" outlineLevel="7"/>
    <col min="7" max="256" width="21.6640625" style="4" customWidth="1"/>
  </cols>
  <sheetData>
    <row r="1" spans="1:6" ht="12.75" customHeight="1">
      <c r="A1" s="206" t="s">
        <v>243</v>
      </c>
      <c r="B1" s="206"/>
      <c r="C1" s="206"/>
      <c r="D1" s="206"/>
      <c r="E1" s="206"/>
      <c r="F1" s="206"/>
    </row>
    <row r="2" spans="1:6" ht="12.75" customHeight="1">
      <c r="A2" s="206"/>
      <c r="B2" s="206"/>
      <c r="C2" s="206"/>
      <c r="D2" s="206"/>
      <c r="E2" s="206"/>
      <c r="F2" s="206"/>
    </row>
    <row r="3" spans="1:6" ht="12.75" customHeight="1">
      <c r="A3" s="206" t="s">
        <v>244</v>
      </c>
      <c r="B3" s="206"/>
      <c r="C3" s="206"/>
      <c r="D3" s="206"/>
      <c r="E3" s="206"/>
      <c r="F3" s="206"/>
    </row>
    <row r="4" spans="1:6" ht="12.75" customHeight="1">
      <c r="A4" s="206" t="s">
        <v>261</v>
      </c>
      <c r="B4" s="206"/>
      <c r="C4" s="206"/>
      <c r="D4" s="206"/>
      <c r="E4" s="206"/>
      <c r="F4" s="206"/>
    </row>
    <row r="5" spans="1:6" ht="12.75" customHeight="1">
      <c r="A5" s="206" t="s">
        <v>246</v>
      </c>
      <c r="B5" s="206"/>
      <c r="C5" s="206"/>
      <c r="D5" s="206"/>
      <c r="E5" s="206"/>
      <c r="F5" s="206"/>
    </row>
    <row r="6" spans="1:6" ht="12.75" customHeight="1">
      <c r="A6" s="206" t="s">
        <v>247</v>
      </c>
      <c r="B6" s="206"/>
      <c r="C6" s="206"/>
      <c r="D6" s="206"/>
      <c r="E6" s="206"/>
      <c r="F6" s="206"/>
    </row>
    <row r="7" spans="1:6" ht="12.75" customHeight="1">
      <c r="A7" s="206" t="s">
        <v>248</v>
      </c>
      <c r="B7" s="206"/>
      <c r="C7" s="206"/>
      <c r="D7" s="206"/>
      <c r="E7" s="206"/>
      <c r="F7" s="206"/>
    </row>
    <row r="8" spans="1:6" ht="12.75" customHeight="1">
      <c r="A8" s="207" t="s">
        <v>249</v>
      </c>
      <c r="B8" s="207"/>
      <c r="C8" s="207"/>
      <c r="D8" s="207"/>
      <c r="E8" s="207"/>
      <c r="F8" s="207"/>
    </row>
    <row r="9" spans="1:6" ht="12.75" customHeight="1">
      <c r="A9" s="206"/>
      <c r="B9" s="206"/>
      <c r="C9" s="206"/>
      <c r="D9" s="206"/>
      <c r="E9" s="206"/>
      <c r="F9" s="206"/>
    </row>
    <row r="10" spans="1:6" ht="12.75" customHeight="1">
      <c r="B10" s="195"/>
      <c r="C10" s="195"/>
      <c r="D10" s="195" t="s">
        <v>403</v>
      </c>
    </row>
    <row r="11" spans="1:6" ht="12.75" customHeight="1">
      <c r="B11" s="195"/>
      <c r="C11" s="195"/>
      <c r="D11" s="195">
        <v>2023</v>
      </c>
      <c r="E11" s="195"/>
      <c r="F11" s="195">
        <v>2022</v>
      </c>
    </row>
    <row r="12" spans="1:6" ht="12.75" customHeight="1">
      <c r="B12" s="195" t="s">
        <v>371</v>
      </c>
      <c r="C12" s="195" t="s">
        <v>565</v>
      </c>
      <c r="D12" s="195" t="s">
        <v>566</v>
      </c>
      <c r="E12" s="195" t="s">
        <v>565</v>
      </c>
      <c r="F12" s="195" t="s">
        <v>566</v>
      </c>
    </row>
    <row r="13" spans="1:6" ht="12.75" customHeight="1">
      <c r="B13" s="195" t="s">
        <v>567</v>
      </c>
    </row>
    <row r="14" spans="1:6" ht="12.75" customHeight="1">
      <c r="B14" s="195" t="s">
        <v>380</v>
      </c>
      <c r="C14" s="198">
        <v>317917</v>
      </c>
      <c r="D14" s="200">
        <v>0.29699999999999999</v>
      </c>
      <c r="E14" s="198">
        <v>271559</v>
      </c>
      <c r="F14" s="200">
        <v>0.28999999999999998</v>
      </c>
    </row>
    <row r="15" spans="1:6" ht="12.75" customHeight="1">
      <c r="B15" s="195" t="s">
        <v>568</v>
      </c>
      <c r="C15" s="196">
        <v>70012</v>
      </c>
      <c r="D15" s="200">
        <v>6.5000000000000002E-2</v>
      </c>
      <c r="E15" s="196">
        <v>58075</v>
      </c>
      <c r="F15" s="200">
        <v>6.2E-2</v>
      </c>
    </row>
    <row r="16" spans="1:6" ht="12.75" customHeight="1">
      <c r="B16" s="195" t="s">
        <v>372</v>
      </c>
      <c r="C16" s="196">
        <v>387929</v>
      </c>
      <c r="D16" s="200">
        <v>0.36199999999999999</v>
      </c>
      <c r="E16" s="196">
        <v>329634</v>
      </c>
      <c r="F16" s="200">
        <v>0.35199999999999998</v>
      </c>
    </row>
    <row r="17" spans="2:6" ht="12.75" customHeight="1">
      <c r="B17" s="195" t="s">
        <v>406</v>
      </c>
      <c r="C17" s="196">
        <v>449296</v>
      </c>
      <c r="D17" s="200">
        <v>0.41899999999999998</v>
      </c>
      <c r="E17" s="196">
        <v>379393</v>
      </c>
      <c r="F17" s="200">
        <v>0.40500000000000003</v>
      </c>
    </row>
    <row r="18" spans="2:6" ht="12.75" customHeight="1">
      <c r="B18" s="195" t="s">
        <v>382</v>
      </c>
      <c r="C18" s="196">
        <v>234101</v>
      </c>
      <c r="D18" s="200">
        <v>0.219</v>
      </c>
      <c r="E18" s="196">
        <v>227745</v>
      </c>
      <c r="F18" s="200">
        <v>0.24299999999999999</v>
      </c>
    </row>
    <row r="19" spans="2:6" ht="12.75" customHeight="1">
      <c r="B19" s="195" t="s">
        <v>375</v>
      </c>
      <c r="C19" s="196">
        <v>1071326</v>
      </c>
      <c r="D19" s="200">
        <v>1</v>
      </c>
      <c r="E19" s="196">
        <v>936772</v>
      </c>
      <c r="F19" s="200">
        <v>1</v>
      </c>
    </row>
    <row r="20" spans="2:6" ht="12.75" customHeight="1">
      <c r="B20" s="195" t="s">
        <v>569</v>
      </c>
    </row>
    <row r="21" spans="2:6" ht="12.75" customHeight="1">
      <c r="B21" s="195" t="s">
        <v>570</v>
      </c>
      <c r="C21" s="196">
        <v>190026</v>
      </c>
      <c r="D21" s="200">
        <v>0.17699999999999999</v>
      </c>
      <c r="E21" s="196">
        <v>177200</v>
      </c>
      <c r="F21" s="200">
        <v>0.189</v>
      </c>
    </row>
    <row r="22" spans="2:6" ht="12.75" customHeight="1">
      <c r="B22" s="195" t="s">
        <v>571</v>
      </c>
      <c r="C22" s="196">
        <v>253619</v>
      </c>
      <c r="D22" s="200">
        <v>0.23699999999999999</v>
      </c>
      <c r="E22" s="196">
        <v>219422</v>
      </c>
      <c r="F22" s="200">
        <v>0.23400000000000001</v>
      </c>
    </row>
    <row r="23" spans="2:6" ht="12.75" customHeight="1">
      <c r="B23" s="195" t="s">
        <v>572</v>
      </c>
      <c r="C23" s="196">
        <v>124930</v>
      </c>
      <c r="D23" s="200">
        <v>0.11700000000000001</v>
      </c>
      <c r="E23" s="196">
        <v>114853</v>
      </c>
      <c r="F23" s="200">
        <v>0.123</v>
      </c>
    </row>
    <row r="24" spans="2:6" ht="12.75" customHeight="1">
      <c r="B24" s="195" t="s">
        <v>573</v>
      </c>
      <c r="C24" s="196">
        <v>70095</v>
      </c>
      <c r="D24" s="200">
        <v>6.5000000000000002E-2</v>
      </c>
      <c r="E24" s="196">
        <v>66116</v>
      </c>
      <c r="F24" s="200">
        <v>7.0999999999999994E-2</v>
      </c>
    </row>
    <row r="25" spans="2:6" ht="12.75" customHeight="1">
      <c r="B25" s="195" t="s">
        <v>134</v>
      </c>
      <c r="C25" s="196">
        <v>149413</v>
      </c>
      <c r="D25" s="200">
        <v>0.13900000000000001</v>
      </c>
      <c r="E25" s="196">
        <v>124022</v>
      </c>
      <c r="F25" s="200">
        <v>0.13200000000000001</v>
      </c>
    </row>
    <row r="26" spans="2:6" ht="12.75" customHeight="1">
      <c r="B26" s="195" t="s">
        <v>574</v>
      </c>
      <c r="C26" s="196">
        <v>10379</v>
      </c>
      <c r="D26" s="200">
        <v>0.01</v>
      </c>
      <c r="E26" s="196">
        <v>5081</v>
      </c>
      <c r="F26" s="200">
        <v>5.0000000000000001E-3</v>
      </c>
    </row>
    <row r="27" spans="2:6" ht="12.75" customHeight="1">
      <c r="B27" s="195" t="s">
        <v>575</v>
      </c>
      <c r="C27" s="196">
        <v>798462</v>
      </c>
      <c r="D27" s="200">
        <v>0.745</v>
      </c>
      <c r="E27" s="196">
        <v>706694</v>
      </c>
      <c r="F27" s="200">
        <v>0.754</v>
      </c>
    </row>
    <row r="28" spans="2:6" ht="12.75" customHeight="1">
      <c r="B28" s="195" t="s">
        <v>576</v>
      </c>
      <c r="C28" s="196">
        <v>272864</v>
      </c>
      <c r="D28" s="200">
        <v>0.255</v>
      </c>
      <c r="E28" s="196">
        <v>230078</v>
      </c>
      <c r="F28" s="200">
        <v>0.246</v>
      </c>
    </row>
    <row r="29" spans="2:6" ht="12.75" customHeight="1">
      <c r="B29" s="195" t="s">
        <v>577</v>
      </c>
    </row>
    <row r="30" spans="2:6" ht="12.75" customHeight="1">
      <c r="B30" s="195" t="s">
        <v>410</v>
      </c>
      <c r="C30" s="196">
        <v>17741</v>
      </c>
      <c r="D30" s="200">
        <v>1.7000000000000001E-2</v>
      </c>
      <c r="E30" s="196">
        <v>5005</v>
      </c>
      <c r="F30" s="200">
        <v>5.0000000000000001E-3</v>
      </c>
    </row>
    <row r="31" spans="2:6" ht="12.75" customHeight="1">
      <c r="B31" s="195" t="s">
        <v>411</v>
      </c>
      <c r="C31" s="196">
        <v>-86576</v>
      </c>
      <c r="D31" s="200">
        <v>-8.1000000000000003E-2</v>
      </c>
      <c r="E31" s="196">
        <v>-88628</v>
      </c>
      <c r="F31" s="200">
        <v>-9.5000000000000001E-2</v>
      </c>
    </row>
    <row r="32" spans="2:6" ht="12.75" customHeight="1">
      <c r="B32" s="195" t="s">
        <v>578</v>
      </c>
      <c r="C32" s="196">
        <v>3512</v>
      </c>
      <c r="D32" s="200">
        <v>3.0000000000000001E-3</v>
      </c>
      <c r="E32" s="196">
        <v>14983</v>
      </c>
      <c r="F32" s="200">
        <v>1.6E-2</v>
      </c>
    </row>
    <row r="33" spans="2:6" ht="12.75" customHeight="1">
      <c r="B33" s="195" t="s">
        <v>579</v>
      </c>
      <c r="C33" s="196">
        <v>-65323</v>
      </c>
      <c r="D33" s="200">
        <v>-6.0999999999999999E-2</v>
      </c>
      <c r="E33" s="196">
        <v>-68640</v>
      </c>
      <c r="F33" s="200">
        <v>-7.2999999999999995E-2</v>
      </c>
    </row>
    <row r="34" spans="2:6" ht="12.75" customHeight="1">
      <c r="B34" s="195" t="s">
        <v>580</v>
      </c>
      <c r="C34" s="196">
        <v>207541</v>
      </c>
      <c r="D34" s="200">
        <v>0.19400000000000001</v>
      </c>
      <c r="E34" s="196">
        <v>161438</v>
      </c>
      <c r="F34" s="200">
        <v>0.17199999999999999</v>
      </c>
    </row>
    <row r="35" spans="2:6" ht="12.75" customHeight="1">
      <c r="B35" s="195" t="s">
        <v>71</v>
      </c>
      <c r="C35" s="196">
        <v>58512</v>
      </c>
      <c r="D35" s="200">
        <v>5.5E-2</v>
      </c>
      <c r="E35" s="196">
        <v>50515</v>
      </c>
      <c r="F35" s="200">
        <v>5.3999999999999999E-2</v>
      </c>
    </row>
    <row r="36" spans="2:6" ht="12.75" customHeight="1">
      <c r="B36" s="195" t="s">
        <v>72</v>
      </c>
      <c r="C36" s="196">
        <v>-1994</v>
      </c>
      <c r="D36" s="200">
        <v>-2E-3</v>
      </c>
      <c r="E36" s="196">
        <v>-467</v>
      </c>
      <c r="F36" s="201">
        <v>0</v>
      </c>
    </row>
    <row r="37" spans="2:6" ht="12.75" customHeight="1">
      <c r="B37" s="195" t="s">
        <v>132</v>
      </c>
      <c r="C37" s="196">
        <v>147035</v>
      </c>
      <c r="D37" s="200">
        <v>0.13700000000000001</v>
      </c>
      <c r="E37" s="196">
        <v>110456</v>
      </c>
      <c r="F37" s="200">
        <v>0.11799999999999999</v>
      </c>
    </row>
    <row r="38" spans="2:6" ht="12.75" customHeight="1">
      <c r="B38" s="195" t="s">
        <v>581</v>
      </c>
    </row>
    <row r="39" spans="2:6" ht="12.75" customHeight="1">
      <c r="B39" s="195" t="s">
        <v>582</v>
      </c>
      <c r="C39" s="196">
        <v>8722</v>
      </c>
      <c r="D39" s="200">
        <v>8.0000000000000002E-3</v>
      </c>
      <c r="E39" s="196">
        <v>11054</v>
      </c>
      <c r="F39" s="200">
        <v>1.2E-2</v>
      </c>
    </row>
    <row r="40" spans="2:6" ht="12.75" customHeight="1">
      <c r="B40" s="195" t="s">
        <v>583</v>
      </c>
      <c r="C40" s="198">
        <v>138313</v>
      </c>
      <c r="D40" s="200">
        <v>0.129</v>
      </c>
      <c r="E40" s="198">
        <v>99402</v>
      </c>
      <c r="F40" s="200">
        <v>0.106</v>
      </c>
    </row>
  </sheetData>
  <mergeCells count="9">
    <mergeCell ref="A6:F6"/>
    <mergeCell ref="A7:F7"/>
    <mergeCell ref="A8:F8"/>
    <mergeCell ref="A9:F9"/>
    <mergeCell ref="A1:F1"/>
    <mergeCell ref="A2:F2"/>
    <mergeCell ref="A3:F3"/>
    <mergeCell ref="A4:F4"/>
    <mergeCell ref="A5:F5"/>
  </mergeCells>
  <hyperlinks>
    <hyperlink ref="A8" location="Table_Of_Contents!A1" display="Table Of Contents" xr:uid="{00000000-0004-0000-0F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V19"/>
  <sheetViews>
    <sheetView zoomScaleNormal="100" workbookViewId="0">
      <selection activeCell="B17" sqref="B17"/>
    </sheetView>
  </sheetViews>
  <sheetFormatPr baseColWidth="10" defaultColWidth="8.83203125" defaultRowHeight="13" outlineLevelCol="7"/>
  <cols>
    <col min="1" max="1" width="3" style="4" customWidth="1" outlineLevel="7"/>
    <col min="2" max="2" width="66" style="4" customWidth="1" outlineLevel="7"/>
    <col min="3" max="3" width="31" style="4" customWidth="1" outlineLevel="7"/>
    <col min="4" max="4" width="1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584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 t="s">
        <v>585</v>
      </c>
    </row>
    <row r="12" spans="1:4" ht="12.75" customHeight="1">
      <c r="B12" s="195"/>
      <c r="C12" s="195" t="s">
        <v>403</v>
      </c>
    </row>
    <row r="13" spans="1:4" ht="12.75" customHeight="1">
      <c r="B13" s="195" t="s">
        <v>371</v>
      </c>
      <c r="C13" s="195">
        <v>2023</v>
      </c>
      <c r="D13" s="195">
        <v>2022</v>
      </c>
    </row>
    <row r="14" spans="1:4" ht="12.75" customHeight="1">
      <c r="B14" s="195" t="s">
        <v>586</v>
      </c>
    </row>
    <row r="15" spans="1:4" ht="12.75" customHeight="1">
      <c r="B15" s="195" t="s">
        <v>587</v>
      </c>
      <c r="C15" s="198">
        <v>330254</v>
      </c>
      <c r="D15" s="198">
        <v>240207</v>
      </c>
    </row>
    <row r="16" spans="1:4" ht="12.75" customHeight="1">
      <c r="B16" s="195" t="s">
        <v>588</v>
      </c>
      <c r="C16" s="196">
        <v>-339991</v>
      </c>
      <c r="D16" s="196">
        <v>-506566</v>
      </c>
    </row>
    <row r="17" spans="2:4" ht="12.75" customHeight="1">
      <c r="B17" s="195" t="s">
        <v>589</v>
      </c>
      <c r="C17" s="196">
        <v>-141417</v>
      </c>
      <c r="D17" s="196">
        <v>135725</v>
      </c>
    </row>
    <row r="18" spans="2:4" ht="12.75" customHeight="1">
      <c r="B18" s="195" t="s">
        <v>590</v>
      </c>
      <c r="C18" s="196">
        <v>776</v>
      </c>
      <c r="D18" s="196">
        <v>-808</v>
      </c>
    </row>
    <row r="19" spans="2:4" ht="12.75" customHeight="1">
      <c r="B19" s="195" t="s">
        <v>591</v>
      </c>
      <c r="C19" s="198">
        <v>-150378</v>
      </c>
      <c r="D19" s="198">
        <v>-131442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1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6" style="4" customWidth="1" outlineLevel="7"/>
    <col min="3" max="4" width="1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263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208" t="s">
        <v>370</v>
      </c>
      <c r="D10" s="208"/>
    </row>
    <row r="11" spans="1:4" ht="12.75" customHeight="1">
      <c r="B11" s="195" t="s">
        <v>371</v>
      </c>
      <c r="C11" s="195">
        <v>2023</v>
      </c>
      <c r="D11" s="195">
        <v>2022</v>
      </c>
    </row>
    <row r="12" spans="1:4" ht="12.75" customHeight="1">
      <c r="B12" s="195" t="s">
        <v>592</v>
      </c>
      <c r="C12" s="198">
        <v>52606</v>
      </c>
      <c r="D12" s="198">
        <v>40788</v>
      </c>
    </row>
    <row r="13" spans="1:4" ht="12.75" customHeight="1">
      <c r="B13" s="195" t="s">
        <v>593</v>
      </c>
      <c r="C13" s="196">
        <v>59580</v>
      </c>
      <c r="D13" s="196">
        <v>43289</v>
      </c>
    </row>
    <row r="14" spans="1:4" ht="12.75" customHeight="1">
      <c r="B14" s="195" t="s">
        <v>594</v>
      </c>
      <c r="C14" s="196">
        <v>23563</v>
      </c>
      <c r="D14" s="196">
        <v>15816</v>
      </c>
    </row>
    <row r="15" spans="1:4" ht="12.75" customHeight="1">
      <c r="B15" s="195" t="s">
        <v>595</v>
      </c>
      <c r="C15" s="196">
        <v>237</v>
      </c>
      <c r="D15" s="196">
        <v>164</v>
      </c>
    </row>
    <row r="16" spans="1:4" ht="12.75" customHeight="1">
      <c r="B16" s="195" t="s">
        <v>596</v>
      </c>
      <c r="C16" s="198">
        <v>135986</v>
      </c>
      <c r="D16" s="198">
        <v>100057</v>
      </c>
    </row>
  </sheetData>
  <mergeCells count="10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0:D10"/>
  </mergeCells>
  <hyperlinks>
    <hyperlink ref="A8" location="Table_Of_Contents!A1" display="Table Of Contents" xr:uid="{00000000-0004-0000-11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V2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1" style="4" customWidth="1" outlineLevel="7"/>
    <col min="3" max="3" width="17" style="4" customWidth="1" outlineLevel="7"/>
    <col min="4" max="5" width="18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264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597</v>
      </c>
    </row>
    <row r="12" spans="1:5" ht="12.75" customHeight="1">
      <c r="B12" s="208" t="s">
        <v>598</v>
      </c>
      <c r="C12" s="208"/>
      <c r="D12" s="208"/>
    </row>
    <row r="13" spans="1:5" ht="12.75" customHeight="1">
      <c r="B13" s="195" t="s">
        <v>599</v>
      </c>
    </row>
    <row r="15" spans="1:5" ht="12.75" customHeight="1">
      <c r="B15" s="195" t="s">
        <v>371</v>
      </c>
      <c r="C15" s="195" t="s">
        <v>600</v>
      </c>
      <c r="D15" s="195" t="s">
        <v>601</v>
      </c>
      <c r="E15" s="195" t="s">
        <v>384</v>
      </c>
    </row>
    <row r="16" spans="1:5" ht="12.75" customHeight="1">
      <c r="B16" s="195" t="s">
        <v>602</v>
      </c>
      <c r="C16" s="198">
        <v>20750</v>
      </c>
      <c r="D16" s="198">
        <v>1983688</v>
      </c>
      <c r="E16" s="198">
        <v>2004438</v>
      </c>
    </row>
    <row r="17" spans="2:5" ht="12.75" customHeight="1">
      <c r="B17" s="195" t="s">
        <v>603</v>
      </c>
      <c r="C17" s="196">
        <v>79969</v>
      </c>
      <c r="D17" s="196">
        <v>270456</v>
      </c>
      <c r="E17" s="196">
        <v>350425</v>
      </c>
    </row>
    <row r="18" spans="2:5" ht="12.75" customHeight="1">
      <c r="B18" s="195" t="s">
        <v>604</v>
      </c>
      <c r="C18" s="196">
        <v>41294</v>
      </c>
      <c r="D18" s="196">
        <v>454368</v>
      </c>
      <c r="E18" s="196">
        <v>495662</v>
      </c>
    </row>
    <row r="19" spans="2:5" ht="12.75" customHeight="1">
      <c r="B19" s="195" t="s">
        <v>605</v>
      </c>
      <c r="C19" s="196">
        <v>53813</v>
      </c>
      <c r="D19" s="196">
        <v>513759</v>
      </c>
      <c r="E19" s="196">
        <v>567572</v>
      </c>
    </row>
    <row r="20" spans="2:5" ht="12.75" customHeight="1">
      <c r="B20" s="195" t="s">
        <v>606</v>
      </c>
      <c r="C20" s="196">
        <v>70292</v>
      </c>
      <c r="D20" s="196">
        <v>3873</v>
      </c>
      <c r="E20" s="196">
        <v>74165</v>
      </c>
    </row>
    <row r="21" spans="2:5" ht="12.75" customHeight="1">
      <c r="B21" s="195" t="s">
        <v>607</v>
      </c>
      <c r="C21" s="196">
        <v>15266</v>
      </c>
      <c r="D21" s="199">
        <v>0</v>
      </c>
      <c r="E21" s="196">
        <v>15266</v>
      </c>
    </row>
    <row r="22" spans="2:5" ht="12.75" customHeight="1">
      <c r="B22" s="195" t="s">
        <v>608</v>
      </c>
      <c r="C22" s="198">
        <v>281384</v>
      </c>
      <c r="D22" s="198">
        <v>3226144</v>
      </c>
      <c r="E22" s="198">
        <v>3507528</v>
      </c>
    </row>
  </sheetData>
  <mergeCells count="1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2:D12"/>
  </mergeCells>
  <hyperlinks>
    <hyperlink ref="A8" location="Table_Of_Contents!A1" display="Table Of Contents" xr:uid="{00000000-0004-0000-1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V68"/>
  <sheetViews>
    <sheetView topLeftCell="A10" zoomScaleNormal="100" workbookViewId="0">
      <selection activeCell="C36" sqref="C36"/>
    </sheetView>
  </sheetViews>
  <sheetFormatPr baseColWidth="10" defaultColWidth="8.83203125" defaultRowHeight="13" outlineLevelCol="7"/>
  <cols>
    <col min="1" max="1" width="3" style="4" customWidth="1" outlineLevel="7"/>
    <col min="2" max="2" width="87" style="4" customWidth="1" outlineLevel="7"/>
    <col min="3" max="3" width="22" style="4" customWidth="1" outlineLevel="7"/>
    <col min="4" max="4" width="18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609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 t="s">
        <v>610</v>
      </c>
    </row>
    <row r="11" spans="1:4" ht="12.75" customHeight="1">
      <c r="B11" s="195" t="s">
        <v>611</v>
      </c>
    </row>
    <row r="12" spans="1:4" ht="12.75" customHeight="1">
      <c r="B12" s="195"/>
      <c r="C12" s="195" t="s">
        <v>612</v>
      </c>
    </row>
    <row r="13" spans="1:4" ht="12.75" customHeight="1">
      <c r="B13" s="195" t="s">
        <v>549</v>
      </c>
      <c r="C13" s="195">
        <v>2023</v>
      </c>
      <c r="D13" s="195">
        <v>2022</v>
      </c>
    </row>
    <row r="14" spans="1:4" ht="12.75" customHeight="1">
      <c r="B14" s="195" t="s">
        <v>613</v>
      </c>
    </row>
    <row r="15" spans="1:4" ht="12.75" customHeight="1">
      <c r="B15" s="195" t="s">
        <v>614</v>
      </c>
    </row>
    <row r="16" spans="1:4" ht="12.75" customHeight="1">
      <c r="B16" s="195" t="s">
        <v>77</v>
      </c>
      <c r="C16" s="198">
        <v>275842</v>
      </c>
      <c r="D16" s="198">
        <v>409840</v>
      </c>
    </row>
    <row r="17" spans="2:4" ht="12.75" customHeight="1">
      <c r="B17" s="195" t="s">
        <v>78</v>
      </c>
      <c r="C17" s="196">
        <v>46279</v>
      </c>
      <c r="D17" s="196">
        <v>62659</v>
      </c>
    </row>
    <row r="18" spans="2:4" ht="12.75" customHeight="1">
      <c r="B18" s="195" t="s">
        <v>79</v>
      </c>
      <c r="C18" s="196">
        <v>74901</v>
      </c>
      <c r="D18" s="199">
        <v>0</v>
      </c>
    </row>
    <row r="19" spans="2:4" ht="12.75" customHeight="1">
      <c r="B19" s="195" t="s">
        <v>80</v>
      </c>
    </row>
    <row r="20" spans="2:4" ht="12.75" customHeight="1">
      <c r="B20" s="195" t="s">
        <v>81</v>
      </c>
      <c r="C20" s="196">
        <v>41890</v>
      </c>
      <c r="D20" s="196">
        <v>46242</v>
      </c>
    </row>
    <row r="21" spans="2:4" ht="12.75" customHeight="1">
      <c r="B21" s="195" t="s">
        <v>82</v>
      </c>
      <c r="C21" s="196">
        <v>4677</v>
      </c>
      <c r="D21" s="196">
        <v>5266</v>
      </c>
    </row>
    <row r="22" spans="2:4" ht="12.75" customHeight="1">
      <c r="B22" s="195" t="s">
        <v>83</v>
      </c>
      <c r="C22" s="196">
        <v>13842</v>
      </c>
      <c r="D22" s="196">
        <v>11078</v>
      </c>
    </row>
    <row r="23" spans="2:4" ht="12.75" customHeight="1">
      <c r="B23" s="195" t="s">
        <v>84</v>
      </c>
      <c r="C23" s="196">
        <v>11072</v>
      </c>
      <c r="D23" s="196">
        <v>14975</v>
      </c>
    </row>
    <row r="24" spans="2:4" ht="12.75" customHeight="1">
      <c r="B24" s="195" t="s">
        <v>85</v>
      </c>
      <c r="C24" s="196">
        <v>3314</v>
      </c>
      <c r="D24" s="196">
        <v>5471</v>
      </c>
    </row>
    <row r="25" spans="2:4" ht="12.75" customHeight="1">
      <c r="B25" s="195" t="s">
        <v>615</v>
      </c>
      <c r="C25" s="196">
        <v>471817</v>
      </c>
      <c r="D25" s="196">
        <v>555531</v>
      </c>
    </row>
    <row r="26" spans="2:4" ht="12.75" customHeight="1">
      <c r="B26" s="195" t="s">
        <v>87</v>
      </c>
      <c r="C26" s="196">
        <v>50886</v>
      </c>
      <c r="D26" s="199">
        <v>0</v>
      </c>
    </row>
    <row r="27" spans="2:4" ht="12.75" customHeight="1">
      <c r="B27" s="195" t="s">
        <v>88</v>
      </c>
    </row>
    <row r="28" spans="2:4" ht="12.75" customHeight="1">
      <c r="B28" s="195" t="s">
        <v>89</v>
      </c>
      <c r="C28" s="196">
        <v>390405</v>
      </c>
      <c r="D28" s="196">
        <v>348820</v>
      </c>
    </row>
    <row r="29" spans="2:4" ht="12.75" customHeight="1">
      <c r="B29" s="195" t="s">
        <v>90</v>
      </c>
    </row>
    <row r="30" spans="2:4" ht="12.75" customHeight="1">
      <c r="B30" s="195" t="s">
        <v>91</v>
      </c>
      <c r="C30" s="196">
        <v>77507</v>
      </c>
      <c r="D30" s="196">
        <v>25122</v>
      </c>
    </row>
    <row r="31" spans="2:4" ht="12.75" customHeight="1">
      <c r="B31" s="195" t="s">
        <v>92</v>
      </c>
      <c r="C31" s="196">
        <v>381010</v>
      </c>
      <c r="D31" s="196">
        <v>346937</v>
      </c>
    </row>
    <row r="32" spans="2:4" ht="12.75" customHeight="1">
      <c r="B32" s="195" t="s">
        <v>93</v>
      </c>
      <c r="C32" s="196">
        <v>372507</v>
      </c>
      <c r="D32" s="196">
        <v>417067</v>
      </c>
    </row>
    <row r="33" spans="2:4" ht="12.75" customHeight="1">
      <c r="B33" s="195" t="s">
        <v>94</v>
      </c>
      <c r="C33" s="196">
        <v>717502</v>
      </c>
      <c r="D33" s="196">
        <v>702690</v>
      </c>
    </row>
    <row r="34" spans="2:4" ht="12.75" customHeight="1">
      <c r="B34" s="195" t="s">
        <v>95</v>
      </c>
      <c r="C34" s="196">
        <v>504188</v>
      </c>
      <c r="D34" s="196">
        <v>454565</v>
      </c>
    </row>
    <row r="35" spans="2:4" ht="12.75" customHeight="1">
      <c r="B35" s="195" t="s">
        <v>96</v>
      </c>
      <c r="C35" s="196">
        <v>3871</v>
      </c>
      <c r="D35" s="196">
        <v>3857</v>
      </c>
    </row>
    <row r="36" spans="2:4" ht="12.75" customHeight="1">
      <c r="B36" s="195" t="s">
        <v>616</v>
      </c>
      <c r="C36" s="198">
        <v>2969693</v>
      </c>
      <c r="D36" s="198">
        <v>2854589</v>
      </c>
    </row>
    <row r="37" spans="2:4" ht="12.75" customHeight="1">
      <c r="B37" s="195" t="s">
        <v>617</v>
      </c>
    </row>
    <row r="38" spans="2:4" ht="12.75" customHeight="1">
      <c r="B38" s="195" t="s">
        <v>618</v>
      </c>
    </row>
    <row r="39" spans="2:4" ht="12.75" customHeight="1">
      <c r="B39" s="195" t="s">
        <v>99</v>
      </c>
      <c r="C39" s="198">
        <v>20750</v>
      </c>
      <c r="D39" s="198">
        <v>20750</v>
      </c>
    </row>
    <row r="40" spans="2:4" ht="12.75" customHeight="1">
      <c r="B40" s="195" t="s">
        <v>100</v>
      </c>
      <c r="C40" s="196">
        <v>23788</v>
      </c>
      <c r="D40" s="196">
        <v>20578</v>
      </c>
    </row>
    <row r="41" spans="2:4" ht="12.75" customHeight="1">
      <c r="B41" s="195" t="s">
        <v>101</v>
      </c>
      <c r="C41" s="196">
        <v>66299</v>
      </c>
      <c r="D41" s="196">
        <v>66993</v>
      </c>
    </row>
    <row r="42" spans="2:4" ht="12.75" customHeight="1">
      <c r="B42" s="195" t="s">
        <v>102</v>
      </c>
      <c r="C42" s="196">
        <v>4506</v>
      </c>
      <c r="D42" s="196">
        <v>8443</v>
      </c>
    </row>
    <row r="43" spans="2:4" ht="12.75" customHeight="1">
      <c r="B43" s="195" t="s">
        <v>103</v>
      </c>
      <c r="C43" s="196">
        <v>59591</v>
      </c>
      <c r="D43" s="196">
        <v>53759</v>
      </c>
    </row>
    <row r="44" spans="2:4" ht="12.75" customHeight="1">
      <c r="B44" s="195" t="s">
        <v>104</v>
      </c>
      <c r="C44" s="196">
        <v>41294</v>
      </c>
      <c r="D44" s="196">
        <v>31940</v>
      </c>
    </row>
    <row r="45" spans="2:4" ht="12.75" customHeight="1">
      <c r="B45" s="195" t="s">
        <v>105</v>
      </c>
      <c r="C45" s="196">
        <v>35101</v>
      </c>
      <c r="D45" s="196">
        <v>42067</v>
      </c>
    </row>
    <row r="46" spans="2:4" ht="12.75" customHeight="1">
      <c r="B46" s="195" t="s">
        <v>106</v>
      </c>
      <c r="C46" s="196">
        <v>251329</v>
      </c>
      <c r="D46" s="196">
        <v>244530</v>
      </c>
    </row>
    <row r="47" spans="2:4" ht="12.75" customHeight="1">
      <c r="B47" s="195" t="s">
        <v>107</v>
      </c>
      <c r="C47" s="196">
        <v>1962874</v>
      </c>
      <c r="D47" s="196">
        <v>1978131</v>
      </c>
    </row>
    <row r="48" spans="2:4" ht="12.75" customHeight="1">
      <c r="B48" s="195" t="s">
        <v>108</v>
      </c>
      <c r="C48" s="196">
        <v>381589</v>
      </c>
      <c r="D48" s="196">
        <v>341843</v>
      </c>
    </row>
    <row r="49" spans="2:4" ht="12.75" customHeight="1">
      <c r="B49" s="195" t="s">
        <v>109</v>
      </c>
      <c r="C49" s="196">
        <v>32047</v>
      </c>
      <c r="D49" s="196">
        <v>33152</v>
      </c>
    </row>
    <row r="50" spans="2:4" ht="12.75" customHeight="1">
      <c r="B50" s="195" t="s">
        <v>110</v>
      </c>
      <c r="C50" s="196">
        <v>1644</v>
      </c>
      <c r="D50" s="196">
        <v>1471</v>
      </c>
    </row>
    <row r="51" spans="2:4" ht="12.75" customHeight="1">
      <c r="B51" s="195" t="s">
        <v>111</v>
      </c>
      <c r="C51" s="196">
        <v>454368</v>
      </c>
      <c r="D51" s="196">
        <v>462525</v>
      </c>
    </row>
    <row r="52" spans="2:4" ht="12.75" customHeight="1">
      <c r="B52" s="195" t="s">
        <v>112</v>
      </c>
      <c r="C52" s="196">
        <v>4833</v>
      </c>
      <c r="D52" s="196">
        <v>4498</v>
      </c>
    </row>
    <row r="53" spans="2:4" ht="12.75" customHeight="1">
      <c r="B53" s="195" t="s">
        <v>619</v>
      </c>
      <c r="C53" s="196">
        <v>2837355</v>
      </c>
      <c r="D53" s="196">
        <v>2821620</v>
      </c>
    </row>
    <row r="54" spans="2:4" ht="12.75" customHeight="1">
      <c r="B54" s="195" t="s">
        <v>620</v>
      </c>
    </row>
    <row r="55" spans="2:4" ht="12.75" customHeight="1">
      <c r="B55" s="195" t="s">
        <v>621</v>
      </c>
    </row>
    <row r="56" spans="2:4" ht="12.75" customHeight="1">
      <c r="B56" s="195" t="s">
        <v>116</v>
      </c>
    </row>
    <row r="57" spans="2:4" ht="12.75" customHeight="1">
      <c r="B57" s="195" t="s">
        <v>117</v>
      </c>
    </row>
    <row r="58" spans="2:4" ht="12.75" customHeight="1">
      <c r="B58" s="195" t="s">
        <v>118</v>
      </c>
      <c r="C58" s="196">
        <v>9</v>
      </c>
      <c r="D58" s="196">
        <v>8</v>
      </c>
    </row>
    <row r="59" spans="2:4" ht="12.75" customHeight="1">
      <c r="B59" s="195" t="s">
        <v>119</v>
      </c>
    </row>
    <row r="60" spans="2:4" ht="12.75" customHeight="1">
      <c r="B60" s="195" t="s">
        <v>120</v>
      </c>
    </row>
    <row r="61" spans="2:4" ht="12.75" customHeight="1">
      <c r="B61" s="195" t="s">
        <v>121</v>
      </c>
      <c r="C61" s="199">
        <v>0</v>
      </c>
      <c r="D61" s="196">
        <v>1</v>
      </c>
    </row>
    <row r="62" spans="2:4" ht="12.75" customHeight="1">
      <c r="B62" s="195" t="s">
        <v>122</v>
      </c>
      <c r="C62" s="196">
        <v>172</v>
      </c>
      <c r="D62" s="196">
        <v>-448</v>
      </c>
    </row>
    <row r="63" spans="2:4" ht="12.75" customHeight="1">
      <c r="B63" s="195" t="s">
        <v>123</v>
      </c>
      <c r="C63" s="196">
        <v>575631</v>
      </c>
      <c r="D63" s="196">
        <v>505144</v>
      </c>
    </row>
    <row r="64" spans="2:4" ht="12.75" customHeight="1">
      <c r="B64" s="195" t="s">
        <v>124</v>
      </c>
      <c r="C64" s="196">
        <v>-691461</v>
      </c>
      <c r="D64" s="196">
        <v>-703717</v>
      </c>
    </row>
    <row r="65" spans="2:4" ht="12.75" customHeight="1">
      <c r="B65" s="195" t="s">
        <v>125</v>
      </c>
      <c r="C65" s="196">
        <v>-115649</v>
      </c>
      <c r="D65" s="196">
        <v>-199012</v>
      </c>
    </row>
    <row r="66" spans="2:4" ht="12.75" customHeight="1">
      <c r="B66" s="195" t="s">
        <v>126</v>
      </c>
      <c r="C66" s="196">
        <v>-3342</v>
      </c>
      <c r="D66" s="196">
        <v>-12549</v>
      </c>
    </row>
    <row r="67" spans="2:4" ht="12.75" customHeight="1">
      <c r="B67" s="195" t="s">
        <v>127</v>
      </c>
      <c r="C67" s="196">
        <v>-118991</v>
      </c>
      <c r="D67" s="196">
        <v>-211561</v>
      </c>
    </row>
    <row r="68" spans="2:4" ht="12.75" customHeight="1">
      <c r="B68" s="195" t="s">
        <v>128</v>
      </c>
      <c r="C68" s="198">
        <v>2969693</v>
      </c>
      <c r="D68" s="198">
        <v>2854589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1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V48"/>
  <sheetViews>
    <sheetView topLeftCell="A19"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73" style="4" customWidth="1" outlineLevel="7"/>
    <col min="3" max="3" width="18" style="4" customWidth="1" outlineLevel="7"/>
    <col min="4" max="4" width="39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622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610</v>
      </c>
    </row>
    <row r="11" spans="1:5" ht="12.75" customHeight="1">
      <c r="B11" s="195" t="s">
        <v>623</v>
      </c>
    </row>
    <row r="15" spans="1:5" ht="12.75" customHeight="1">
      <c r="B15" s="195"/>
      <c r="C15" s="195"/>
      <c r="D15" s="195" t="s">
        <v>624</v>
      </c>
    </row>
    <row r="16" spans="1:5" ht="12.75" customHeight="1">
      <c r="B16" s="195" t="s">
        <v>549</v>
      </c>
      <c r="C16" s="195">
        <v>2023</v>
      </c>
      <c r="D16" s="195">
        <v>2022</v>
      </c>
      <c r="E16" s="195">
        <v>2021</v>
      </c>
    </row>
    <row r="17" spans="2:5" ht="12.75" customHeight="1">
      <c r="B17" s="195" t="s">
        <v>567</v>
      </c>
    </row>
    <row r="18" spans="2:5" ht="12.75" customHeight="1">
      <c r="B18" s="195" t="s">
        <v>380</v>
      </c>
      <c r="C18" s="198">
        <v>317917</v>
      </c>
      <c r="D18" s="198">
        <v>271559</v>
      </c>
      <c r="E18" s="198">
        <v>238349</v>
      </c>
    </row>
    <row r="19" spans="2:5" ht="12.75" customHeight="1">
      <c r="B19" s="195" t="s">
        <v>568</v>
      </c>
      <c r="C19" s="196">
        <v>70012</v>
      </c>
      <c r="D19" s="196">
        <v>58075</v>
      </c>
      <c r="E19" s="196">
        <v>52361</v>
      </c>
    </row>
    <row r="20" spans="2:5" ht="12.75" customHeight="1">
      <c r="B20" s="195" t="s">
        <v>406</v>
      </c>
      <c r="C20" s="196">
        <v>449296</v>
      </c>
      <c r="D20" s="196">
        <v>379393</v>
      </c>
      <c r="E20" s="196">
        <v>167219</v>
      </c>
    </row>
    <row r="21" spans="2:5" ht="12.75" customHeight="1">
      <c r="B21" s="195" t="s">
        <v>382</v>
      </c>
      <c r="C21" s="196">
        <v>234101</v>
      </c>
      <c r="D21" s="196">
        <v>227745</v>
      </c>
      <c r="E21" s="196">
        <v>129094</v>
      </c>
    </row>
    <row r="22" spans="2:5" ht="12.75" customHeight="1">
      <c r="B22" s="195" t="s">
        <v>375</v>
      </c>
      <c r="C22" s="196">
        <v>1071326</v>
      </c>
      <c r="D22" s="196">
        <v>936772</v>
      </c>
      <c r="E22" s="196">
        <v>587023</v>
      </c>
    </row>
    <row r="23" spans="2:5" ht="12.75" customHeight="1">
      <c r="B23" s="195" t="s">
        <v>569</v>
      </c>
    </row>
    <row r="24" spans="2:5" ht="12.75" customHeight="1">
      <c r="B24" s="195" t="s">
        <v>570</v>
      </c>
      <c r="C24" s="196">
        <v>190026</v>
      </c>
      <c r="D24" s="196">
        <v>177200</v>
      </c>
      <c r="E24" s="196">
        <v>100993</v>
      </c>
    </row>
    <row r="25" spans="2:5" ht="12.75" customHeight="1">
      <c r="B25" s="195" t="s">
        <v>571</v>
      </c>
      <c r="C25" s="196">
        <v>253619</v>
      </c>
      <c r="D25" s="196">
        <v>219422</v>
      </c>
      <c r="E25" s="196">
        <v>110716</v>
      </c>
    </row>
    <row r="26" spans="2:5" ht="12.75" customHeight="1">
      <c r="B26" s="195" t="s">
        <v>572</v>
      </c>
      <c r="C26" s="196">
        <v>124930</v>
      </c>
      <c r="D26" s="196">
        <v>114853</v>
      </c>
      <c r="E26" s="196">
        <v>94540</v>
      </c>
    </row>
    <row r="27" spans="2:5" ht="12.75" customHeight="1">
      <c r="B27" s="195" t="s">
        <v>573</v>
      </c>
      <c r="C27" s="196">
        <v>70095</v>
      </c>
      <c r="D27" s="196">
        <v>66116</v>
      </c>
      <c r="E27" s="196">
        <v>59442</v>
      </c>
    </row>
    <row r="28" spans="2:5" ht="12.75" customHeight="1">
      <c r="B28" s="195" t="s">
        <v>134</v>
      </c>
      <c r="C28" s="196">
        <v>149413</v>
      </c>
      <c r="D28" s="196">
        <v>124022</v>
      </c>
      <c r="E28" s="196">
        <v>62800</v>
      </c>
    </row>
    <row r="29" spans="2:5" ht="12.75" customHeight="1">
      <c r="B29" s="195" t="s">
        <v>574</v>
      </c>
      <c r="C29" s="196">
        <v>10379</v>
      </c>
      <c r="D29" s="196">
        <v>5081</v>
      </c>
      <c r="E29" s="196">
        <v>15137</v>
      </c>
    </row>
    <row r="30" spans="2:5" ht="12.75" customHeight="1">
      <c r="B30" s="195" t="s">
        <v>575</v>
      </c>
      <c r="C30" s="196">
        <v>798462</v>
      </c>
      <c r="D30" s="196">
        <v>706694</v>
      </c>
      <c r="E30" s="196">
        <v>443628</v>
      </c>
    </row>
    <row r="31" spans="2:5" ht="12.75" customHeight="1">
      <c r="B31" s="195" t="s">
        <v>576</v>
      </c>
      <c r="C31" s="196">
        <v>272864</v>
      </c>
      <c r="D31" s="196">
        <v>230078</v>
      </c>
      <c r="E31" s="196">
        <v>143395</v>
      </c>
    </row>
    <row r="32" spans="2:5" ht="12.75" customHeight="1">
      <c r="B32" s="195" t="s">
        <v>577</v>
      </c>
    </row>
    <row r="33" spans="2:5" ht="12.75" customHeight="1">
      <c r="B33" s="195" t="s">
        <v>410</v>
      </c>
      <c r="C33" s="196">
        <v>17741</v>
      </c>
      <c r="D33" s="196">
        <v>5005</v>
      </c>
      <c r="E33" s="196">
        <v>878</v>
      </c>
    </row>
    <row r="34" spans="2:5" ht="12.75" customHeight="1">
      <c r="B34" s="195" t="s">
        <v>411</v>
      </c>
      <c r="C34" s="196">
        <v>-86576</v>
      </c>
      <c r="D34" s="196">
        <v>-88628</v>
      </c>
      <c r="E34" s="196">
        <v>-81211</v>
      </c>
    </row>
    <row r="35" spans="2:5" ht="12.75" customHeight="1">
      <c r="B35" s="195" t="s">
        <v>578</v>
      </c>
      <c r="C35" s="196">
        <v>3512</v>
      </c>
      <c r="D35" s="196">
        <v>14983</v>
      </c>
      <c r="E35" s="196">
        <v>-11102</v>
      </c>
    </row>
    <row r="36" spans="2:5" ht="12.75" customHeight="1">
      <c r="B36" s="195" t="s">
        <v>625</v>
      </c>
      <c r="C36" s="196">
        <v>-65323</v>
      </c>
      <c r="D36" s="196">
        <v>-68640</v>
      </c>
      <c r="E36" s="196">
        <v>-91435</v>
      </c>
    </row>
    <row r="37" spans="2:5" ht="12.75" customHeight="1">
      <c r="B37" s="195" t="s">
        <v>580</v>
      </c>
      <c r="C37" s="196">
        <v>207541</v>
      </c>
      <c r="D37" s="196">
        <v>161438</v>
      </c>
      <c r="E37" s="196">
        <v>51960</v>
      </c>
    </row>
    <row r="38" spans="2:5" ht="12.75" customHeight="1">
      <c r="B38" s="195" t="s">
        <v>71</v>
      </c>
      <c r="C38" s="196">
        <v>58512</v>
      </c>
      <c r="D38" s="196">
        <v>50515</v>
      </c>
      <c r="E38" s="196">
        <v>5659</v>
      </c>
    </row>
    <row r="39" spans="2:5" ht="12.75" customHeight="1">
      <c r="B39" s="195" t="s">
        <v>72</v>
      </c>
      <c r="C39" s="196">
        <v>-1994</v>
      </c>
      <c r="D39" s="196">
        <v>-467</v>
      </c>
      <c r="E39" s="196">
        <v>-179</v>
      </c>
    </row>
    <row r="40" spans="2:5" ht="12.75" customHeight="1">
      <c r="B40" s="195" t="s">
        <v>132</v>
      </c>
      <c r="C40" s="196">
        <v>147035</v>
      </c>
      <c r="D40" s="196">
        <v>110456</v>
      </c>
      <c r="E40" s="196">
        <v>46122</v>
      </c>
    </row>
    <row r="41" spans="2:5" ht="12.75" customHeight="1">
      <c r="B41" s="195" t="s">
        <v>626</v>
      </c>
      <c r="C41" s="196">
        <v>8722</v>
      </c>
      <c r="D41" s="196">
        <v>11054</v>
      </c>
      <c r="E41" s="196">
        <v>3348</v>
      </c>
    </row>
    <row r="42" spans="2:5" ht="12.75" customHeight="1">
      <c r="B42" s="195" t="s">
        <v>583</v>
      </c>
      <c r="C42" s="198">
        <v>138313</v>
      </c>
      <c r="D42" s="198">
        <v>99402</v>
      </c>
      <c r="E42" s="198">
        <v>42774</v>
      </c>
    </row>
    <row r="43" spans="2:5" ht="12.75" customHeight="1">
      <c r="B43" s="195" t="s">
        <v>627</v>
      </c>
    </row>
    <row r="44" spans="2:5" ht="12.75" customHeight="1">
      <c r="B44" s="195" t="s">
        <v>628</v>
      </c>
      <c r="C44" s="197">
        <v>1.63</v>
      </c>
      <c r="D44" s="197">
        <v>1.18</v>
      </c>
      <c r="E44" s="197">
        <v>0.51</v>
      </c>
    </row>
    <row r="45" spans="2:5" ht="12.75" customHeight="1">
      <c r="B45" s="195" t="s">
        <v>629</v>
      </c>
      <c r="C45" s="197">
        <v>1.62</v>
      </c>
      <c r="D45" s="197">
        <v>1.18</v>
      </c>
      <c r="E45" s="197">
        <v>0.51</v>
      </c>
    </row>
    <row r="46" spans="2:5" ht="12.75" customHeight="1">
      <c r="B46" s="195" t="s">
        <v>630</v>
      </c>
    </row>
    <row r="47" spans="2:5" ht="12.75" customHeight="1">
      <c r="B47" s="195" t="s">
        <v>628</v>
      </c>
      <c r="C47" s="196">
        <v>84896</v>
      </c>
      <c r="D47" s="196">
        <v>84137</v>
      </c>
      <c r="E47" s="196">
        <v>83296</v>
      </c>
    </row>
    <row r="48" spans="2:5" ht="12.75" customHeight="1">
      <c r="B48" s="195" t="s">
        <v>629</v>
      </c>
      <c r="C48" s="196">
        <v>85185</v>
      </c>
      <c r="D48" s="196">
        <v>84544</v>
      </c>
      <c r="E48" s="196">
        <v>83894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14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V2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73" style="4" customWidth="1" outlineLevel="7"/>
    <col min="3" max="3" width="17" style="4" customWidth="1" outlineLevel="7"/>
    <col min="4" max="4" width="39" style="4" customWidth="1" outlineLevel="7"/>
    <col min="5" max="5" width="1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267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610</v>
      </c>
    </row>
    <row r="11" spans="1:5" ht="12.75" customHeight="1">
      <c r="B11" s="195" t="s">
        <v>631</v>
      </c>
    </row>
    <row r="15" spans="1:5" ht="12.75" customHeight="1">
      <c r="B15" s="195"/>
      <c r="C15" s="195"/>
      <c r="D15" s="195" t="s">
        <v>624</v>
      </c>
    </row>
    <row r="16" spans="1:5" ht="12.75" customHeight="1">
      <c r="B16" s="195" t="s">
        <v>371</v>
      </c>
      <c r="C16" s="195">
        <v>2023</v>
      </c>
      <c r="D16" s="195">
        <v>2022</v>
      </c>
      <c r="E16" s="195">
        <v>2021</v>
      </c>
    </row>
    <row r="17" spans="2:5" ht="12.75" customHeight="1">
      <c r="B17" s="195" t="s">
        <v>632</v>
      </c>
      <c r="C17" s="198">
        <v>147035</v>
      </c>
      <c r="D17" s="198">
        <v>110456</v>
      </c>
      <c r="E17" s="198">
        <v>46122</v>
      </c>
    </row>
    <row r="18" spans="2:5" ht="12.75" customHeight="1">
      <c r="B18" s="195" t="s">
        <v>633</v>
      </c>
    </row>
    <row r="19" spans="2:5" ht="12.75" customHeight="1">
      <c r="B19" s="195" t="s">
        <v>634</v>
      </c>
      <c r="C19" s="196">
        <v>179</v>
      </c>
      <c r="D19" s="196">
        <v>-460</v>
      </c>
      <c r="E19" s="196">
        <v>-15</v>
      </c>
    </row>
    <row r="20" spans="2:5" ht="12.75" customHeight="1">
      <c r="B20" s="195" t="s">
        <v>635</v>
      </c>
      <c r="C20" s="196">
        <v>441</v>
      </c>
      <c r="D20" s="199">
        <v>0</v>
      </c>
      <c r="E20" s="199">
        <v>0</v>
      </c>
    </row>
    <row r="21" spans="2:5" ht="12.75" customHeight="1">
      <c r="B21" s="195" t="s">
        <v>636</v>
      </c>
      <c r="C21" s="196">
        <v>620</v>
      </c>
      <c r="D21" s="196">
        <v>-460</v>
      </c>
      <c r="E21" s="196">
        <v>-15</v>
      </c>
    </row>
    <row r="22" spans="2:5" ht="12.75" customHeight="1">
      <c r="B22" s="195" t="s">
        <v>637</v>
      </c>
      <c r="C22" s="196">
        <v>147655</v>
      </c>
      <c r="D22" s="196">
        <v>109996</v>
      </c>
      <c r="E22" s="196">
        <v>46107</v>
      </c>
    </row>
    <row r="23" spans="2:5" ht="12.75" customHeight="1">
      <c r="B23" s="195" t="s">
        <v>638</v>
      </c>
    </row>
    <row r="24" spans="2:5" ht="12.75" customHeight="1">
      <c r="B24" s="195" t="s">
        <v>639</v>
      </c>
      <c r="C24" s="196">
        <v>8722</v>
      </c>
      <c r="D24" s="196">
        <v>11054</v>
      </c>
      <c r="E24" s="196">
        <v>3348</v>
      </c>
    </row>
    <row r="25" spans="2:5" ht="12.75" customHeight="1">
      <c r="B25" s="195" t="s">
        <v>640</v>
      </c>
      <c r="C25" s="196">
        <v>138933</v>
      </c>
      <c r="D25" s="198">
        <v>98942</v>
      </c>
      <c r="E25" s="198">
        <v>42759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15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V75"/>
  <sheetViews>
    <sheetView topLeftCell="A14" zoomScaleNormal="100" workbookViewId="0">
      <selection activeCell="B16" sqref="B16"/>
    </sheetView>
  </sheetViews>
  <sheetFormatPr baseColWidth="10" defaultColWidth="8.83203125" defaultRowHeight="13" outlineLevelCol="7"/>
  <cols>
    <col min="1" max="1" width="3" style="4" customWidth="1" outlineLevel="7"/>
    <col min="2" max="2" width="99" style="4" customWidth="1" outlineLevel="7"/>
    <col min="3" max="3" width="17" style="4" customWidth="1" outlineLevel="7"/>
    <col min="4" max="4" width="39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641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610</v>
      </c>
    </row>
    <row r="11" spans="1:5" ht="12.75" customHeight="1">
      <c r="B11" s="195" t="s">
        <v>642</v>
      </c>
    </row>
    <row r="13" spans="1:5" ht="12.75" customHeight="1">
      <c r="B13" s="195"/>
      <c r="C13" s="195"/>
      <c r="D13" s="195" t="s">
        <v>624</v>
      </c>
    </row>
    <row r="14" spans="1:5" ht="12.75" customHeight="1">
      <c r="B14" s="195" t="s">
        <v>371</v>
      </c>
      <c r="C14" s="195">
        <v>2023</v>
      </c>
      <c r="D14" s="195">
        <v>2022</v>
      </c>
      <c r="E14" s="195">
        <v>2021</v>
      </c>
    </row>
    <row r="15" spans="1:5" ht="12.75" customHeight="1">
      <c r="B15" s="195" t="s">
        <v>643</v>
      </c>
    </row>
    <row r="16" spans="1:5" ht="12.75" customHeight="1">
      <c r="B16" s="195" t="s">
        <v>132</v>
      </c>
      <c r="C16" s="198">
        <v>147035</v>
      </c>
      <c r="D16" s="198">
        <v>110456</v>
      </c>
      <c r="E16" s="198">
        <v>46122</v>
      </c>
    </row>
    <row r="17" spans="2:5" ht="12.75" customHeight="1">
      <c r="B17" s="195" t="s">
        <v>133</v>
      </c>
    </row>
    <row r="18" spans="2:5" ht="12.75" customHeight="1">
      <c r="B18" s="195" t="s">
        <v>134</v>
      </c>
      <c r="C18" s="196">
        <v>149413</v>
      </c>
      <c r="D18" s="196">
        <v>124022</v>
      </c>
      <c r="E18" s="196">
        <v>62800</v>
      </c>
    </row>
    <row r="19" spans="2:5" ht="12.75" customHeight="1">
      <c r="B19" s="195" t="s">
        <v>135</v>
      </c>
      <c r="C19" s="196">
        <v>5492</v>
      </c>
      <c r="D19" s="196">
        <v>5514</v>
      </c>
      <c r="E19" s="196">
        <v>6346</v>
      </c>
    </row>
    <row r="20" spans="2:5" ht="12.75" customHeight="1">
      <c r="B20" s="195" t="s">
        <v>136</v>
      </c>
      <c r="C20" s="199">
        <v>0</v>
      </c>
      <c r="D20" s="196">
        <v>1583</v>
      </c>
      <c r="E20" s="199">
        <v>0</v>
      </c>
    </row>
    <row r="21" spans="2:5" ht="12.75" customHeight="1">
      <c r="B21" s="195" t="s">
        <v>137</v>
      </c>
      <c r="C21" s="196">
        <v>-3273</v>
      </c>
      <c r="D21" s="199">
        <v>0</v>
      </c>
      <c r="E21" s="199">
        <v>0</v>
      </c>
    </row>
    <row r="22" spans="2:5" ht="12.75" customHeight="1">
      <c r="B22" s="195" t="s">
        <v>72</v>
      </c>
      <c r="C22" s="196">
        <v>1994</v>
      </c>
      <c r="D22" s="196">
        <v>467</v>
      </c>
      <c r="E22" s="196">
        <v>179</v>
      </c>
    </row>
    <row r="23" spans="2:5" ht="12.75" customHeight="1">
      <c r="B23" s="195" t="s">
        <v>138</v>
      </c>
      <c r="C23" s="196">
        <v>-2066</v>
      </c>
      <c r="D23" s="196">
        <v>-1876</v>
      </c>
      <c r="E23" s="196">
        <v>-1401</v>
      </c>
    </row>
    <row r="24" spans="2:5" ht="12.75" customHeight="1">
      <c r="B24" s="195" t="s">
        <v>139</v>
      </c>
      <c r="C24" s="196">
        <v>2732</v>
      </c>
      <c r="D24" s="196">
        <v>-2505</v>
      </c>
      <c r="E24" s="196">
        <v>17462</v>
      </c>
    </row>
    <row r="25" spans="2:5" ht="12.75" customHeight="1">
      <c r="B25" s="195" t="s">
        <v>140</v>
      </c>
      <c r="C25" s="196">
        <v>51189</v>
      </c>
      <c r="D25" s="196">
        <v>48618</v>
      </c>
      <c r="E25" s="196">
        <v>1528</v>
      </c>
    </row>
    <row r="26" spans="2:5" ht="12.75" customHeight="1">
      <c r="B26" s="195" t="s">
        <v>141</v>
      </c>
      <c r="C26" s="196">
        <v>-1964</v>
      </c>
      <c r="D26" s="196">
        <v>-13831</v>
      </c>
      <c r="E26" s="196">
        <v>11737</v>
      </c>
    </row>
    <row r="27" spans="2:5" ht="12.75" customHeight="1">
      <c r="B27" s="195" t="s">
        <v>142</v>
      </c>
      <c r="C27" s="199">
        <v>0</v>
      </c>
      <c r="D27" s="196">
        <v>-1324</v>
      </c>
      <c r="E27" s="199">
        <v>0</v>
      </c>
    </row>
    <row r="28" spans="2:5" ht="12.75" customHeight="1">
      <c r="B28" s="195" t="s">
        <v>143</v>
      </c>
      <c r="C28" s="196">
        <v>110</v>
      </c>
      <c r="D28" s="196">
        <v>1160</v>
      </c>
      <c r="E28" s="199">
        <v>0</v>
      </c>
    </row>
    <row r="29" spans="2:5" ht="12.75" customHeight="1">
      <c r="B29" s="195" t="s">
        <v>144</v>
      </c>
      <c r="C29" s="196">
        <v>7906</v>
      </c>
      <c r="D29" s="196">
        <v>8068</v>
      </c>
      <c r="E29" s="196">
        <v>8805</v>
      </c>
    </row>
    <row r="30" spans="2:5" ht="12.75" customHeight="1">
      <c r="B30" s="195" t="s">
        <v>65</v>
      </c>
      <c r="C30" s="196">
        <v>-394</v>
      </c>
      <c r="D30" s="196">
        <v>262</v>
      </c>
      <c r="E30" s="196">
        <v>13</v>
      </c>
    </row>
    <row r="31" spans="2:5" ht="12.75" customHeight="1">
      <c r="B31" s="195" t="s">
        <v>145</v>
      </c>
    </row>
    <row r="32" spans="2:5" ht="12.75" customHeight="1">
      <c r="B32" s="195" t="s">
        <v>146</v>
      </c>
      <c r="C32" s="196">
        <v>4761</v>
      </c>
      <c r="D32" s="196">
        <v>-19177</v>
      </c>
      <c r="E32" s="196">
        <v>-10804</v>
      </c>
    </row>
    <row r="34" spans="2:5" ht="12.75" customHeight="1">
      <c r="B34" s="195" t="s">
        <v>82</v>
      </c>
      <c r="C34" s="196">
        <v>599</v>
      </c>
      <c r="D34" s="196">
        <v>-4112</v>
      </c>
      <c r="E34" s="196">
        <v>-681</v>
      </c>
    </row>
    <row r="35" spans="2:5" ht="12.75" customHeight="1">
      <c r="B35" s="195" t="s">
        <v>148</v>
      </c>
      <c r="C35" s="196">
        <v>929</v>
      </c>
      <c r="D35" s="196">
        <v>-5152</v>
      </c>
      <c r="E35" s="196">
        <v>8259</v>
      </c>
    </row>
    <row r="37" spans="2:5" ht="12.75" customHeight="1">
      <c r="B37" s="195" t="s">
        <v>149</v>
      </c>
      <c r="C37" s="196">
        <v>-975</v>
      </c>
      <c r="D37" s="196">
        <v>-14721</v>
      </c>
      <c r="E37" s="196">
        <v>30928</v>
      </c>
    </row>
    <row r="38" spans="2:5" ht="12.75" customHeight="1">
      <c r="B38" s="195" t="s">
        <v>150</v>
      </c>
      <c r="C38" s="196">
        <v>-8106</v>
      </c>
      <c r="D38" s="196">
        <v>8636</v>
      </c>
      <c r="E38" s="196">
        <v>-3063</v>
      </c>
    </row>
    <row r="39" spans="2:5" ht="12.75" customHeight="1">
      <c r="B39" s="195" t="s">
        <v>151</v>
      </c>
      <c r="C39" s="196">
        <v>2183</v>
      </c>
      <c r="D39" s="196">
        <v>-1672</v>
      </c>
      <c r="E39" s="196">
        <v>2202</v>
      </c>
    </row>
    <row r="40" spans="2:5" ht="12.75" customHeight="1">
      <c r="B40" s="195" t="s">
        <v>152</v>
      </c>
      <c r="C40" s="196">
        <v>-34797</v>
      </c>
      <c r="D40" s="196">
        <v>-19253</v>
      </c>
      <c r="E40" s="196">
        <v>-445</v>
      </c>
    </row>
    <row r="41" spans="2:5" ht="12.75" customHeight="1">
      <c r="B41" s="195" t="s">
        <v>102</v>
      </c>
      <c r="C41" s="196">
        <v>-3937</v>
      </c>
      <c r="D41" s="196">
        <v>2457</v>
      </c>
      <c r="E41" s="196">
        <v>5235</v>
      </c>
    </row>
    <row r="42" spans="2:5" ht="12.75" customHeight="1">
      <c r="B42" s="195" t="s">
        <v>153</v>
      </c>
      <c r="C42" s="196">
        <v>3942</v>
      </c>
      <c r="D42" s="196">
        <v>9404</v>
      </c>
      <c r="E42" s="196">
        <v>2349</v>
      </c>
    </row>
    <row r="43" spans="2:5" ht="12.75" customHeight="1">
      <c r="B43" s="195" t="s">
        <v>154</v>
      </c>
      <c r="C43" s="196">
        <v>7481</v>
      </c>
      <c r="D43" s="196">
        <v>3183</v>
      </c>
      <c r="E43" s="196">
        <v>1718</v>
      </c>
    </row>
    <row r="44" spans="2:5" ht="12.75" customHeight="1">
      <c r="B44" s="195" t="s">
        <v>155</v>
      </c>
      <c r="C44" s="196">
        <v>330254</v>
      </c>
      <c r="D44" s="196">
        <v>240207</v>
      </c>
      <c r="E44" s="196">
        <v>189289</v>
      </c>
    </row>
    <row r="45" spans="2:5" ht="12.75" customHeight="1">
      <c r="B45" s="195" t="s">
        <v>644</v>
      </c>
    </row>
    <row r="46" spans="2:5" ht="12.75" customHeight="1">
      <c r="B46" s="195" t="s">
        <v>157</v>
      </c>
      <c r="C46" s="196">
        <v>-135986</v>
      </c>
      <c r="D46" s="196">
        <v>-100057</v>
      </c>
      <c r="E46" s="196">
        <v>-54074</v>
      </c>
    </row>
    <row r="47" spans="2:5" ht="12.75" customHeight="1">
      <c r="B47" s="195" t="s">
        <v>158</v>
      </c>
      <c r="C47" s="196">
        <v>-43264</v>
      </c>
      <c r="D47" s="196">
        <v>-424940</v>
      </c>
      <c r="E47" s="196">
        <v>-1888</v>
      </c>
    </row>
    <row r="48" spans="2:5" ht="12.75" customHeight="1">
      <c r="B48" s="195" t="s">
        <v>159</v>
      </c>
      <c r="C48" s="196">
        <v>99</v>
      </c>
      <c r="D48" s="196">
        <v>60</v>
      </c>
      <c r="E48" s="196">
        <v>46</v>
      </c>
    </row>
    <row r="49" spans="2:5" ht="12.75" customHeight="1">
      <c r="B49" s="195" t="s">
        <v>160</v>
      </c>
      <c r="C49" s="199">
        <v>0</v>
      </c>
      <c r="D49" s="196">
        <v>20820</v>
      </c>
      <c r="E49" s="199">
        <v>0</v>
      </c>
    </row>
    <row r="50" spans="2:5" ht="12.75" customHeight="1">
      <c r="B50" s="195" t="s">
        <v>161</v>
      </c>
      <c r="C50" s="196">
        <v>-203285</v>
      </c>
      <c r="D50" s="199">
        <v>0</v>
      </c>
      <c r="E50" s="199">
        <v>0</v>
      </c>
    </row>
    <row r="51" spans="2:5" ht="12.75" customHeight="1">
      <c r="B51" s="195" t="s">
        <v>162</v>
      </c>
      <c r="C51" s="196">
        <v>80490</v>
      </c>
      <c r="D51" s="199">
        <v>0</v>
      </c>
      <c r="E51" s="199">
        <v>0</v>
      </c>
    </row>
    <row r="52" spans="2:5" ht="12.75" customHeight="1">
      <c r="B52" s="195" t="s">
        <v>163</v>
      </c>
      <c r="C52" s="196">
        <v>-38045</v>
      </c>
      <c r="D52" s="196">
        <v>-2449</v>
      </c>
      <c r="E52" s="196">
        <v>-35000</v>
      </c>
    </row>
    <row r="53" spans="2:5" ht="12.75" customHeight="1">
      <c r="B53" s="195" t="s">
        <v>164</v>
      </c>
      <c r="C53" s="196">
        <v>-339991</v>
      </c>
      <c r="D53" s="196">
        <v>-506566</v>
      </c>
      <c r="E53" s="196">
        <v>-90916</v>
      </c>
    </row>
    <row r="54" spans="2:5" ht="12.75" customHeight="1">
      <c r="B54" s="195" t="s">
        <v>645</v>
      </c>
    </row>
    <row r="55" spans="2:5" ht="12.75" customHeight="1">
      <c r="B55" s="195" t="s">
        <v>166</v>
      </c>
      <c r="C55" s="199">
        <v>0</v>
      </c>
      <c r="D55" s="196">
        <v>900000</v>
      </c>
      <c r="E55" s="199">
        <v>0</v>
      </c>
    </row>
    <row r="56" spans="2:5" ht="12.75" customHeight="1">
      <c r="B56" s="195" t="s">
        <v>167</v>
      </c>
      <c r="C56" s="199">
        <v>0</v>
      </c>
      <c r="D56" s="196">
        <v>75000</v>
      </c>
      <c r="E56" s="199">
        <v>0</v>
      </c>
    </row>
    <row r="57" spans="2:5" ht="12.75" customHeight="1">
      <c r="B57" s="195" t="s">
        <v>168</v>
      </c>
      <c r="C57" s="196">
        <v>9160</v>
      </c>
      <c r="D57" s="196">
        <v>925</v>
      </c>
      <c r="E57" s="196">
        <v>8186</v>
      </c>
    </row>
    <row r="58" spans="2:5" ht="12.75" customHeight="1">
      <c r="B58" s="195" t="s">
        <v>169</v>
      </c>
      <c r="C58" s="196">
        <v>-193</v>
      </c>
      <c r="D58" s="196">
        <v>-268</v>
      </c>
      <c r="E58" s="196">
        <v>-182</v>
      </c>
    </row>
    <row r="59" spans="2:5" ht="12.75" customHeight="1">
      <c r="B59" s="195" t="s">
        <v>170</v>
      </c>
      <c r="C59" s="196">
        <v>-20749</v>
      </c>
      <c r="D59" s="196">
        <v>-724813</v>
      </c>
      <c r="E59" s="196">
        <v>-17500</v>
      </c>
    </row>
    <row r="60" spans="2:5" ht="12.75" customHeight="1">
      <c r="B60" s="195" t="s">
        <v>171</v>
      </c>
      <c r="C60" s="199">
        <v>0</v>
      </c>
      <c r="D60" s="196">
        <v>-16176</v>
      </c>
      <c r="E60" s="199">
        <v>0</v>
      </c>
    </row>
    <row r="61" spans="2:5" ht="12.75" customHeight="1">
      <c r="B61" s="195" t="s">
        <v>172</v>
      </c>
      <c r="C61" s="196">
        <v>-125030</v>
      </c>
      <c r="D61" s="196">
        <v>-94315</v>
      </c>
      <c r="E61" s="199">
        <v>0</v>
      </c>
    </row>
    <row r="62" spans="2:5" ht="12.75" customHeight="1">
      <c r="B62" s="195" t="s">
        <v>173</v>
      </c>
      <c r="C62" s="196">
        <v>-4605</v>
      </c>
      <c r="D62" s="196">
        <v>-4628</v>
      </c>
      <c r="E62" s="196">
        <v>-750</v>
      </c>
    </row>
    <row r="63" spans="2:5" ht="12.75" customHeight="1">
      <c r="B63" s="195" t="s">
        <v>174</v>
      </c>
      <c r="C63" s="196">
        <v>-141417</v>
      </c>
      <c r="D63" s="196">
        <v>135725</v>
      </c>
      <c r="E63" s="196">
        <v>-10246</v>
      </c>
    </row>
    <row r="64" spans="2:5" ht="12.75" customHeight="1">
      <c r="B64" s="195" t="s">
        <v>175</v>
      </c>
      <c r="C64" s="196">
        <v>776</v>
      </c>
      <c r="D64" s="196">
        <v>-808</v>
      </c>
      <c r="E64" s="196">
        <v>14</v>
      </c>
    </row>
    <row r="65" spans="2:5" ht="12.75" customHeight="1">
      <c r="B65" s="195" t="s">
        <v>176</v>
      </c>
      <c r="C65" s="196">
        <v>-150378</v>
      </c>
      <c r="D65" s="196">
        <v>-131442</v>
      </c>
      <c r="E65" s="196">
        <v>88141</v>
      </c>
    </row>
    <row r="66" spans="2:5" ht="12.75" customHeight="1">
      <c r="B66" s="195" t="s">
        <v>177</v>
      </c>
      <c r="C66" s="196">
        <v>472499</v>
      </c>
      <c r="D66" s="196">
        <v>603941</v>
      </c>
      <c r="E66" s="196">
        <v>515800</v>
      </c>
    </row>
    <row r="67" spans="2:5" ht="12.75" customHeight="1">
      <c r="B67" s="195" t="s">
        <v>178</v>
      </c>
      <c r="C67" s="198">
        <v>322121</v>
      </c>
      <c r="D67" s="198">
        <v>472499</v>
      </c>
      <c r="E67" s="198">
        <v>603941</v>
      </c>
    </row>
    <row r="68" spans="2:5" ht="12.75" customHeight="1">
      <c r="B68" s="195" t="s">
        <v>646</v>
      </c>
    </row>
    <row r="69" spans="2:5" ht="12.75" customHeight="1">
      <c r="B69" s="195" t="s">
        <v>647</v>
      </c>
      <c r="C69" s="198">
        <v>5258</v>
      </c>
      <c r="D69" s="198">
        <v>3625</v>
      </c>
      <c r="E69" s="198">
        <v>1848</v>
      </c>
    </row>
    <row r="70" spans="2:5" ht="12.75" customHeight="1">
      <c r="B70" s="195" t="s">
        <v>648</v>
      </c>
      <c r="C70" s="198">
        <v>81184</v>
      </c>
      <c r="D70" s="198">
        <v>80961</v>
      </c>
      <c r="E70" s="198">
        <v>74869</v>
      </c>
    </row>
    <row r="71" spans="2:5" ht="12.75" customHeight="1">
      <c r="B71" s="195" t="s">
        <v>649</v>
      </c>
    </row>
    <row r="72" spans="2:5" ht="12.75" customHeight="1">
      <c r="B72" s="195" t="s">
        <v>650</v>
      </c>
    </row>
    <row r="73" spans="2:5" ht="12.75" customHeight="1">
      <c r="B73" s="195" t="s">
        <v>651</v>
      </c>
      <c r="C73" s="198">
        <v>18639</v>
      </c>
      <c r="D73" s="198">
        <v>13936</v>
      </c>
      <c r="E73" s="198">
        <v>5659</v>
      </c>
    </row>
    <row r="74" spans="2:5" ht="12.75" customHeight="1">
      <c r="B74" s="195" t="s">
        <v>652</v>
      </c>
      <c r="C74" s="198">
        <v>17000</v>
      </c>
      <c r="D74" s="197">
        <v>0</v>
      </c>
      <c r="E74" s="197">
        <v>0</v>
      </c>
    </row>
    <row r="75" spans="2:5" ht="12.75" customHeight="1">
      <c r="B75" s="195" t="s">
        <v>653</v>
      </c>
      <c r="C75" s="197">
        <v>0</v>
      </c>
      <c r="D75" s="198">
        <v>393730</v>
      </c>
      <c r="E75" s="197">
        <v>0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16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V67"/>
  <sheetViews>
    <sheetView topLeftCell="A13"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7" style="4" customWidth="1" outlineLevel="7"/>
    <col min="3" max="3" width="15" style="4" customWidth="1" outlineLevel="7"/>
    <col min="4" max="4" width="16" style="4" customWidth="1" outlineLevel="7"/>
    <col min="5" max="6" width="10" style="4" customWidth="1" outlineLevel="7"/>
    <col min="7" max="7" width="15" style="4" customWidth="1" outlineLevel="7"/>
    <col min="8" max="8" width="16" style="4" customWidth="1" outlineLevel="7"/>
    <col min="9" max="9" width="11" style="4" customWidth="1" outlineLevel="7"/>
    <col min="10" max="10" width="10" style="4" customWidth="1" outlineLevel="7"/>
    <col min="11" max="11" width="16" style="4" customWidth="1" outlineLevel="7"/>
    <col min="12" max="12" width="10" style="4" customWidth="1" outlineLevel="7"/>
    <col min="13" max="13" width="17" style="4" customWidth="1" outlineLevel="7"/>
    <col min="14" max="14" width="10" style="4" customWidth="1" outlineLevel="7"/>
    <col min="15" max="15" width="17" style="4" customWidth="1" outlineLevel="7"/>
    <col min="16" max="16" width="10" style="4" customWidth="1" outlineLevel="7"/>
    <col min="17" max="17" width="16" style="4" customWidth="1" outlineLevel="7"/>
    <col min="18" max="18" width="10" style="4" customWidth="1" outlineLevel="7"/>
    <col min="19" max="19" width="17" style="4" customWidth="1" outlineLevel="7"/>
    <col min="20" max="256" width="21.6640625" style="4" customWidth="1"/>
  </cols>
  <sheetData>
    <row r="1" spans="1:19" ht="12.75" customHeight="1">
      <c r="A1" s="206" t="s">
        <v>243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19" ht="12.7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</row>
    <row r="3" spans="1:19" ht="12.75" customHeight="1">
      <c r="A3" s="206" t="s">
        <v>244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</row>
    <row r="4" spans="1:19" ht="12.75" customHeight="1">
      <c r="A4" s="206" t="s">
        <v>654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</row>
    <row r="5" spans="1:19" ht="12.75" customHeight="1">
      <c r="A5" s="206" t="s">
        <v>246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19" ht="12.75" customHeight="1">
      <c r="A6" s="206" t="s">
        <v>247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</row>
    <row r="7" spans="1:19" ht="12.75" customHeight="1">
      <c r="A7" s="206" t="s">
        <v>248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</row>
    <row r="8" spans="1:19" ht="12.75" customHeight="1">
      <c r="A8" s="207" t="s">
        <v>249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</row>
    <row r="9" spans="1:19" ht="12.75" customHeight="1">
      <c r="A9" s="206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</row>
    <row r="10" spans="1:19" ht="12.75" customHeight="1">
      <c r="B10" s="195"/>
      <c r="C10" s="195"/>
      <c r="D10" s="195"/>
      <c r="E10" s="195"/>
      <c r="F10" s="195"/>
      <c r="G10" s="195"/>
      <c r="H10" s="195"/>
      <c r="I10" s="195"/>
      <c r="J10" s="195"/>
      <c r="K10" s="195" t="s">
        <v>655</v>
      </c>
    </row>
    <row r="11" spans="1:19" ht="12.75" customHeight="1">
      <c r="B11" s="195"/>
      <c r="C11" s="195"/>
      <c r="D11" s="195" t="s">
        <v>656</v>
      </c>
      <c r="E11" s="195"/>
      <c r="F11" s="195"/>
      <c r="G11" s="195"/>
      <c r="H11" s="195" t="s">
        <v>657</v>
      </c>
      <c r="I11" s="195"/>
      <c r="J11" s="195"/>
      <c r="K11" s="195" t="s">
        <v>658</v>
      </c>
      <c r="L11" s="195"/>
      <c r="M11" s="195" t="s">
        <v>659</v>
      </c>
    </row>
    <row r="12" spans="1:19" ht="12.75" customHeight="1">
      <c r="B12" s="195"/>
      <c r="C12" s="195"/>
      <c r="D12" s="195" t="s">
        <v>660</v>
      </c>
      <c r="E12" s="195"/>
      <c r="F12" s="195"/>
      <c r="G12" s="195"/>
      <c r="H12" s="195" t="s">
        <v>660</v>
      </c>
      <c r="I12" s="195"/>
      <c r="J12" s="195"/>
      <c r="K12" s="195" t="s">
        <v>661</v>
      </c>
      <c r="L12" s="195"/>
      <c r="M12" s="195" t="s">
        <v>662</v>
      </c>
      <c r="N12" s="195"/>
      <c r="O12" s="195" t="s">
        <v>655</v>
      </c>
      <c r="P12" s="195"/>
      <c r="Q12" s="195" t="s">
        <v>663</v>
      </c>
      <c r="R12" s="195"/>
      <c r="S12" s="195" t="s">
        <v>664</v>
      </c>
    </row>
    <row r="13" spans="1:19" ht="12.75" customHeight="1">
      <c r="B13" s="195" t="s">
        <v>371</v>
      </c>
      <c r="C13" s="195" t="s">
        <v>665</v>
      </c>
      <c r="D13" s="195"/>
      <c r="E13" s="195" t="s">
        <v>565</v>
      </c>
      <c r="F13" s="195"/>
      <c r="G13" s="195" t="s">
        <v>665</v>
      </c>
      <c r="H13" s="195"/>
      <c r="I13" s="195" t="s">
        <v>565</v>
      </c>
      <c r="J13" s="195"/>
      <c r="K13" s="195" t="s">
        <v>666</v>
      </c>
      <c r="L13" s="195"/>
      <c r="M13" s="195" t="s">
        <v>667</v>
      </c>
      <c r="N13" s="195"/>
      <c r="O13" s="195" t="s">
        <v>668</v>
      </c>
      <c r="P13" s="195"/>
      <c r="Q13" s="195" t="s">
        <v>582</v>
      </c>
      <c r="R13" s="195"/>
      <c r="S13" s="195" t="s">
        <v>669</v>
      </c>
    </row>
    <row r="14" spans="1:19" ht="12.75" customHeight="1">
      <c r="B14" s="195" t="s">
        <v>670</v>
      </c>
      <c r="C14" s="196">
        <v>82821</v>
      </c>
      <c r="D14" s="195"/>
      <c r="E14" s="195" t="s">
        <v>671</v>
      </c>
      <c r="F14" s="195"/>
      <c r="G14" s="196">
        <v>3722</v>
      </c>
      <c r="H14" s="195"/>
      <c r="I14" s="195" t="s">
        <v>672</v>
      </c>
      <c r="J14" s="195"/>
      <c r="K14" s="198">
        <v>27</v>
      </c>
      <c r="L14" s="195"/>
      <c r="M14" s="198">
        <v>45673</v>
      </c>
      <c r="N14" s="195"/>
      <c r="O14" s="198">
        <v>-751578</v>
      </c>
      <c r="P14" s="195"/>
      <c r="Q14" s="198">
        <v>196</v>
      </c>
      <c r="R14" s="195"/>
      <c r="S14" s="198">
        <v>-705673</v>
      </c>
    </row>
    <row r="15" spans="1:19" ht="12.75" customHeight="1">
      <c r="B15" s="195" t="s">
        <v>132</v>
      </c>
      <c r="C15" s="195"/>
      <c r="D15" s="199">
        <v>0</v>
      </c>
      <c r="E15" s="195"/>
      <c r="F15" s="199">
        <v>0</v>
      </c>
      <c r="G15" s="195"/>
      <c r="H15" s="199">
        <v>0</v>
      </c>
      <c r="I15" s="195"/>
      <c r="J15" s="199">
        <v>0</v>
      </c>
      <c r="K15" s="195"/>
      <c r="L15" s="199">
        <v>0</v>
      </c>
      <c r="M15" s="195"/>
      <c r="N15" s="199">
        <v>0</v>
      </c>
      <c r="O15" s="196">
        <v>42774</v>
      </c>
      <c r="P15" s="195"/>
      <c r="Q15" s="196">
        <v>3348</v>
      </c>
      <c r="R15" s="195"/>
      <c r="S15" s="196">
        <v>46122</v>
      </c>
    </row>
    <row r="16" spans="1:19" ht="12.75" customHeight="1">
      <c r="B16" s="195" t="s">
        <v>673</v>
      </c>
      <c r="C16" s="195"/>
      <c r="D16" s="199">
        <v>0</v>
      </c>
      <c r="E16" s="195"/>
      <c r="F16" s="199">
        <v>0</v>
      </c>
      <c r="G16" s="195"/>
      <c r="H16" s="199">
        <v>0</v>
      </c>
      <c r="I16" s="195"/>
      <c r="J16" s="199">
        <v>0</v>
      </c>
      <c r="K16" s="195"/>
      <c r="L16" s="199">
        <v>0</v>
      </c>
      <c r="M16" s="196">
        <v>8805</v>
      </c>
      <c r="N16" s="195"/>
      <c r="O16" s="199">
        <v>0</v>
      </c>
      <c r="P16" s="195"/>
      <c r="Q16" s="195"/>
      <c r="R16" s="199">
        <v>0</v>
      </c>
      <c r="S16" s="196">
        <v>8805</v>
      </c>
    </row>
    <row r="17" spans="2:19" ht="12.75" customHeight="1">
      <c r="B17" s="195" t="s">
        <v>674</v>
      </c>
      <c r="C17" s="195"/>
      <c r="D17" s="199">
        <v>0</v>
      </c>
      <c r="E17" s="195"/>
      <c r="F17" s="199">
        <v>0</v>
      </c>
      <c r="G17" s="196">
        <v>-43</v>
      </c>
      <c r="H17" s="195"/>
      <c r="I17" s="195"/>
      <c r="J17" s="199">
        <v>0</v>
      </c>
      <c r="K17" s="195"/>
      <c r="L17" s="199">
        <v>0</v>
      </c>
      <c r="M17" s="195"/>
      <c r="N17" s="199">
        <v>0</v>
      </c>
      <c r="O17" s="195"/>
      <c r="P17" s="199">
        <v>0</v>
      </c>
      <c r="Q17" s="195"/>
      <c r="R17" s="199">
        <v>0</v>
      </c>
      <c r="S17" s="199">
        <v>0</v>
      </c>
    </row>
    <row r="18" spans="2:19" ht="12.75" customHeight="1">
      <c r="B18" s="195" t="s">
        <v>675</v>
      </c>
      <c r="C18" s="196">
        <v>623</v>
      </c>
      <c r="D18" s="195"/>
      <c r="E18" s="195"/>
      <c r="F18" s="199">
        <v>0</v>
      </c>
      <c r="G18" s="196">
        <v>-623</v>
      </c>
      <c r="H18" s="195"/>
      <c r="I18" s="195"/>
      <c r="J18" s="199">
        <v>0</v>
      </c>
      <c r="K18" s="195"/>
      <c r="L18" s="199">
        <v>0</v>
      </c>
      <c r="M18" s="196">
        <v>-608</v>
      </c>
      <c r="N18" s="195"/>
      <c r="O18" s="195"/>
      <c r="P18" s="199">
        <v>0</v>
      </c>
      <c r="Q18" s="196">
        <v>608</v>
      </c>
      <c r="R18" s="195"/>
      <c r="S18" s="199">
        <v>0</v>
      </c>
    </row>
    <row r="19" spans="2:19" ht="12.75" customHeight="1">
      <c r="B19" s="195" t="s">
        <v>676</v>
      </c>
    </row>
    <row r="20" spans="2:19" ht="12.75" customHeight="1">
      <c r="B20" s="195" t="s">
        <v>677</v>
      </c>
    </row>
    <row r="21" spans="2:19" ht="12.75" customHeight="1">
      <c r="B21" s="195" t="s">
        <v>678</v>
      </c>
      <c r="C21" s="199">
        <v>0</v>
      </c>
      <c r="D21" s="195"/>
      <c r="E21" s="195"/>
      <c r="F21" s="199">
        <v>0</v>
      </c>
      <c r="G21" s="195"/>
      <c r="H21" s="199">
        <v>0</v>
      </c>
      <c r="I21" s="195"/>
      <c r="J21" s="199">
        <v>0</v>
      </c>
      <c r="K21" s="195"/>
      <c r="L21" s="199">
        <v>0</v>
      </c>
      <c r="M21" s="196">
        <v>1454</v>
      </c>
      <c r="N21" s="195"/>
      <c r="O21" s="195"/>
      <c r="P21" s="199">
        <v>0</v>
      </c>
      <c r="Q21" s="195"/>
      <c r="R21" s="199">
        <v>0</v>
      </c>
      <c r="S21" s="196">
        <v>1454</v>
      </c>
    </row>
    <row r="22" spans="2:19" ht="12.75" customHeight="1">
      <c r="B22" s="195" t="s">
        <v>679</v>
      </c>
    </row>
    <row r="23" spans="2:19" ht="12.75" customHeight="1">
      <c r="B23" s="195" t="s">
        <v>680</v>
      </c>
    </row>
    <row r="24" spans="2:19" ht="12.75" customHeight="1">
      <c r="B24" s="195" t="s">
        <v>681</v>
      </c>
      <c r="C24" s="196">
        <v>360</v>
      </c>
      <c r="D24" s="195"/>
      <c r="E24" s="195"/>
      <c r="F24" s="199">
        <v>0</v>
      </c>
      <c r="G24" s="195"/>
      <c r="H24" s="199">
        <v>0</v>
      </c>
      <c r="I24" s="195"/>
      <c r="J24" s="199">
        <v>0</v>
      </c>
      <c r="K24" s="195"/>
      <c r="L24" s="199">
        <v>0</v>
      </c>
      <c r="M24" s="196">
        <v>8104</v>
      </c>
      <c r="N24" s="195"/>
      <c r="O24" s="195"/>
      <c r="P24" s="199">
        <v>0</v>
      </c>
      <c r="Q24" s="195"/>
      <c r="R24" s="199">
        <v>0</v>
      </c>
      <c r="S24" s="196">
        <v>8104</v>
      </c>
    </row>
    <row r="25" spans="2:19" ht="12.75" customHeight="1">
      <c r="B25" s="195" t="s">
        <v>682</v>
      </c>
    </row>
    <row r="26" spans="2:19" ht="12.75" customHeight="1">
      <c r="B26" s="195" t="s">
        <v>683</v>
      </c>
      <c r="C26" s="195"/>
      <c r="D26" s="199">
        <v>0</v>
      </c>
      <c r="E26" s="195"/>
      <c r="F26" s="199">
        <v>0</v>
      </c>
      <c r="G26" s="195"/>
      <c r="H26" s="199">
        <v>0</v>
      </c>
      <c r="I26" s="195"/>
      <c r="J26" s="199">
        <v>0</v>
      </c>
      <c r="K26" s="195"/>
      <c r="L26" s="199">
        <v>0</v>
      </c>
      <c r="M26" s="195"/>
      <c r="N26" s="199">
        <v>0</v>
      </c>
      <c r="O26" s="199">
        <v>0</v>
      </c>
      <c r="P26" s="195"/>
      <c r="Q26" s="196">
        <v>-750</v>
      </c>
      <c r="R26" s="195"/>
      <c r="S26" s="196">
        <v>-750</v>
      </c>
    </row>
    <row r="27" spans="2:19" ht="12.75" customHeight="1">
      <c r="B27" s="195" t="s">
        <v>684</v>
      </c>
      <c r="C27" s="195"/>
      <c r="D27" s="199">
        <v>0</v>
      </c>
      <c r="E27" s="195"/>
      <c r="F27" s="199">
        <v>0</v>
      </c>
      <c r="G27" s="195"/>
      <c r="H27" s="199">
        <v>0</v>
      </c>
      <c r="I27" s="195"/>
      <c r="J27" s="199">
        <v>0</v>
      </c>
      <c r="K27" s="195"/>
      <c r="L27" s="199">
        <v>0</v>
      </c>
      <c r="M27" s="195"/>
      <c r="N27" s="199">
        <v>0</v>
      </c>
      <c r="O27" s="199">
        <v>0</v>
      </c>
      <c r="P27" s="195"/>
      <c r="Q27" s="196">
        <v>-892</v>
      </c>
      <c r="R27" s="195"/>
      <c r="S27" s="196">
        <v>-892</v>
      </c>
    </row>
    <row r="28" spans="2:19" ht="12.75" customHeight="1">
      <c r="B28" s="195" t="s">
        <v>685</v>
      </c>
      <c r="C28" s="195"/>
      <c r="D28" s="199">
        <v>0</v>
      </c>
      <c r="E28" s="195"/>
      <c r="F28" s="199">
        <v>0</v>
      </c>
      <c r="G28" s="195"/>
      <c r="H28" s="199">
        <v>0</v>
      </c>
      <c r="I28" s="195"/>
      <c r="J28" s="199">
        <v>0</v>
      </c>
      <c r="K28" s="196">
        <v>-15</v>
      </c>
      <c r="L28" s="195"/>
      <c r="M28" s="195"/>
      <c r="N28" s="199">
        <v>0</v>
      </c>
      <c r="O28" s="195"/>
      <c r="P28" s="199">
        <v>0</v>
      </c>
      <c r="Q28" s="199">
        <v>0</v>
      </c>
      <c r="R28" s="195"/>
      <c r="S28" s="196">
        <v>-15</v>
      </c>
    </row>
    <row r="29" spans="2:19" ht="12.75" customHeight="1">
      <c r="B29" s="195" t="s">
        <v>686</v>
      </c>
      <c r="C29" s="196">
        <v>83804</v>
      </c>
      <c r="D29" s="195"/>
      <c r="E29" s="196">
        <v>8</v>
      </c>
      <c r="F29" s="195"/>
      <c r="G29" s="196">
        <v>3056</v>
      </c>
      <c r="H29" s="195"/>
      <c r="I29" s="196">
        <v>1</v>
      </c>
      <c r="J29" s="195"/>
      <c r="K29" s="196">
        <v>12</v>
      </c>
      <c r="L29" s="195"/>
      <c r="M29" s="196">
        <v>63428</v>
      </c>
      <c r="N29" s="195"/>
      <c r="O29" s="196">
        <v>-708804</v>
      </c>
      <c r="P29" s="195"/>
      <c r="Q29" s="196">
        <v>2510</v>
      </c>
      <c r="R29" s="195"/>
      <c r="S29" s="196">
        <v>-642845</v>
      </c>
    </row>
    <row r="30" spans="2:19" ht="12.75" customHeight="1">
      <c r="B30" s="195" t="s">
        <v>132</v>
      </c>
      <c r="C30" s="195"/>
      <c r="D30" s="199">
        <v>0</v>
      </c>
      <c r="E30" s="195"/>
      <c r="F30" s="199">
        <v>0</v>
      </c>
      <c r="G30" s="195"/>
      <c r="H30" s="199">
        <v>0</v>
      </c>
      <c r="I30" s="195"/>
      <c r="J30" s="199">
        <v>0</v>
      </c>
      <c r="K30" s="195"/>
      <c r="L30" s="199">
        <v>0</v>
      </c>
      <c r="M30" s="195"/>
      <c r="N30" s="199">
        <v>0</v>
      </c>
      <c r="O30" s="196">
        <v>99402</v>
      </c>
      <c r="P30" s="195"/>
      <c r="Q30" s="196">
        <v>11054</v>
      </c>
      <c r="R30" s="195"/>
      <c r="S30" s="196">
        <v>110456</v>
      </c>
    </row>
    <row r="31" spans="2:19" ht="12.75" customHeight="1">
      <c r="B31" s="195" t="s">
        <v>673</v>
      </c>
      <c r="C31" s="195"/>
      <c r="D31" s="199">
        <v>0</v>
      </c>
      <c r="E31" s="195"/>
      <c r="F31" s="199">
        <v>0</v>
      </c>
      <c r="G31" s="195"/>
      <c r="H31" s="199">
        <v>0</v>
      </c>
      <c r="I31" s="195"/>
      <c r="J31" s="199">
        <v>0</v>
      </c>
      <c r="K31" s="195"/>
      <c r="L31" s="199">
        <v>0</v>
      </c>
      <c r="M31" s="196">
        <v>8068</v>
      </c>
      <c r="N31" s="195"/>
      <c r="O31" s="199">
        <v>0</v>
      </c>
      <c r="P31" s="195"/>
      <c r="Q31" s="195"/>
      <c r="R31" s="199">
        <v>0</v>
      </c>
      <c r="S31" s="196">
        <v>8068</v>
      </c>
    </row>
    <row r="32" spans="2:19" ht="12.75" customHeight="1">
      <c r="B32" s="195" t="s">
        <v>687</v>
      </c>
    </row>
    <row r="33" spans="2:19" ht="12.75" customHeight="1">
      <c r="B33" s="195" t="s">
        <v>660</v>
      </c>
      <c r="C33" s="196">
        <v>-1529</v>
      </c>
      <c r="D33" s="195"/>
      <c r="E33" s="199">
        <v>0</v>
      </c>
      <c r="F33" s="195"/>
      <c r="G33" s="199">
        <v>0</v>
      </c>
      <c r="H33" s="195"/>
      <c r="I33" s="195"/>
      <c r="J33" s="199">
        <v>0</v>
      </c>
      <c r="K33" s="195"/>
      <c r="L33" s="199">
        <v>0</v>
      </c>
      <c r="M33" s="196">
        <v>6426</v>
      </c>
      <c r="N33" s="195"/>
      <c r="O33" s="196">
        <v>-94315</v>
      </c>
      <c r="P33" s="195"/>
      <c r="Q33" s="196">
        <v>-6426</v>
      </c>
      <c r="R33" s="195"/>
      <c r="S33" s="196">
        <v>-94315</v>
      </c>
    </row>
    <row r="34" spans="2:19" ht="12.75" customHeight="1">
      <c r="B34" s="195" t="s">
        <v>675</v>
      </c>
      <c r="C34" s="196">
        <v>548</v>
      </c>
      <c r="D34" s="195"/>
      <c r="E34" s="195"/>
      <c r="F34" s="199">
        <v>0</v>
      </c>
      <c r="G34" s="196">
        <v>-548</v>
      </c>
      <c r="H34" s="195"/>
      <c r="I34" s="195"/>
      <c r="J34" s="199">
        <v>0</v>
      </c>
      <c r="K34" s="195"/>
      <c r="L34" s="199">
        <v>0</v>
      </c>
      <c r="M34" s="196">
        <v>22533</v>
      </c>
      <c r="N34" s="195"/>
      <c r="O34" s="195"/>
      <c r="P34" s="199">
        <v>0</v>
      </c>
      <c r="Q34" s="196">
        <v>-22533</v>
      </c>
      <c r="R34" s="195"/>
      <c r="S34" s="199">
        <v>0</v>
      </c>
    </row>
    <row r="35" spans="2:19" ht="12.75" customHeight="1">
      <c r="B35" s="195" t="s">
        <v>679</v>
      </c>
    </row>
    <row r="36" spans="2:19" ht="12.75" customHeight="1">
      <c r="B36" s="195" t="s">
        <v>680</v>
      </c>
    </row>
    <row r="37" spans="2:19" ht="12.75" customHeight="1">
      <c r="B37" s="195" t="s">
        <v>681</v>
      </c>
      <c r="C37" s="196">
        <v>90</v>
      </c>
      <c r="D37" s="195"/>
      <c r="E37" s="195"/>
      <c r="F37" s="199">
        <v>0</v>
      </c>
      <c r="G37" s="195"/>
      <c r="H37" s="199">
        <v>0</v>
      </c>
      <c r="I37" s="195"/>
      <c r="J37" s="199">
        <v>0</v>
      </c>
      <c r="K37" s="195"/>
      <c r="L37" s="199">
        <v>0</v>
      </c>
      <c r="M37" s="196">
        <v>1039</v>
      </c>
      <c r="N37" s="195"/>
      <c r="O37" s="195"/>
      <c r="P37" s="199">
        <v>0</v>
      </c>
      <c r="Q37" s="195"/>
      <c r="R37" s="199">
        <v>0</v>
      </c>
      <c r="S37" s="196">
        <v>1039</v>
      </c>
    </row>
    <row r="38" spans="2:19" ht="12.75" customHeight="1">
      <c r="B38" s="195" t="s">
        <v>688</v>
      </c>
      <c r="C38" s="196">
        <v>517</v>
      </c>
      <c r="D38" s="195"/>
      <c r="E38" s="199">
        <v>0</v>
      </c>
      <c r="F38" s="195"/>
      <c r="G38" s="196">
        <v>3638</v>
      </c>
      <c r="H38" s="195"/>
      <c r="I38" s="199">
        <v>0</v>
      </c>
      <c r="J38" s="195"/>
      <c r="K38" s="199">
        <v>0</v>
      </c>
      <c r="L38" s="195"/>
      <c r="M38" s="196">
        <v>385324</v>
      </c>
      <c r="N38" s="195"/>
      <c r="O38" s="199">
        <v>0</v>
      </c>
      <c r="P38" s="195"/>
      <c r="Q38" s="196">
        <v>8406</v>
      </c>
      <c r="R38" s="195"/>
      <c r="S38" s="196">
        <v>393730</v>
      </c>
    </row>
    <row r="39" spans="2:19" ht="12.75" customHeight="1">
      <c r="B39" s="195" t="s">
        <v>689</v>
      </c>
    </row>
    <row r="40" spans="2:19" ht="12.75" customHeight="1">
      <c r="B40" s="195" t="s">
        <v>690</v>
      </c>
    </row>
    <row r="41" spans="2:19" ht="12.75" customHeight="1">
      <c r="B41" s="195" t="s">
        <v>691</v>
      </c>
      <c r="C41" s="199">
        <v>0</v>
      </c>
      <c r="D41" s="195"/>
      <c r="E41" s="199">
        <v>0</v>
      </c>
      <c r="F41" s="195"/>
      <c r="G41" s="199">
        <v>0</v>
      </c>
      <c r="H41" s="195"/>
      <c r="I41" s="199">
        <v>0</v>
      </c>
      <c r="J41" s="195"/>
      <c r="K41" s="199">
        <v>0</v>
      </c>
      <c r="L41" s="195"/>
      <c r="M41" s="196">
        <v>18326</v>
      </c>
      <c r="N41" s="195"/>
      <c r="O41" s="199">
        <v>0</v>
      </c>
      <c r="P41" s="195"/>
      <c r="Q41" s="199">
        <v>0</v>
      </c>
      <c r="R41" s="195"/>
      <c r="S41" s="196">
        <v>18326</v>
      </c>
    </row>
    <row r="42" spans="2:19" ht="12.75" customHeight="1">
      <c r="B42" s="195" t="s">
        <v>684</v>
      </c>
      <c r="C42" s="195"/>
      <c r="D42" s="199">
        <v>0</v>
      </c>
      <c r="E42" s="195"/>
      <c r="F42" s="199">
        <v>0</v>
      </c>
      <c r="G42" s="195"/>
      <c r="H42" s="199">
        <v>0</v>
      </c>
      <c r="I42" s="195"/>
      <c r="J42" s="199">
        <v>0</v>
      </c>
      <c r="K42" s="195"/>
      <c r="L42" s="199">
        <v>0</v>
      </c>
      <c r="M42" s="195"/>
      <c r="N42" s="199">
        <v>0</v>
      </c>
      <c r="O42" s="199">
        <v>0</v>
      </c>
      <c r="P42" s="195"/>
      <c r="Q42" s="196">
        <v>-932</v>
      </c>
      <c r="R42" s="195"/>
      <c r="S42" s="196">
        <v>-932</v>
      </c>
    </row>
    <row r="43" spans="2:19" ht="12.75" customHeight="1">
      <c r="B43" s="195" t="s">
        <v>682</v>
      </c>
    </row>
    <row r="44" spans="2:19" ht="12.75" customHeight="1">
      <c r="B44" s="195" t="s">
        <v>683</v>
      </c>
      <c r="C44" s="195"/>
      <c r="D44" s="199">
        <v>0</v>
      </c>
      <c r="E44" s="195"/>
      <c r="F44" s="199">
        <v>0</v>
      </c>
      <c r="G44" s="195"/>
      <c r="H44" s="199">
        <v>0</v>
      </c>
      <c r="I44" s="195"/>
      <c r="J44" s="199">
        <v>0</v>
      </c>
      <c r="K44" s="195"/>
      <c r="L44" s="199">
        <v>0</v>
      </c>
      <c r="M44" s="195"/>
      <c r="N44" s="199">
        <v>0</v>
      </c>
      <c r="O44" s="199">
        <v>0</v>
      </c>
      <c r="P44" s="195"/>
      <c r="Q44" s="196">
        <v>-4628</v>
      </c>
      <c r="R44" s="195"/>
      <c r="S44" s="196">
        <v>-4628</v>
      </c>
    </row>
    <row r="45" spans="2:19" ht="12.75" customHeight="1">
      <c r="B45" s="195" t="s">
        <v>685</v>
      </c>
      <c r="C45" s="195"/>
      <c r="D45" s="199">
        <v>0</v>
      </c>
      <c r="E45" s="195"/>
      <c r="F45" s="199">
        <v>0</v>
      </c>
      <c r="G45" s="195"/>
      <c r="H45" s="199">
        <v>0</v>
      </c>
      <c r="I45" s="195"/>
      <c r="J45" s="199">
        <v>0</v>
      </c>
      <c r="K45" s="196">
        <v>-460</v>
      </c>
      <c r="L45" s="195"/>
      <c r="M45" s="195"/>
      <c r="N45" s="199">
        <v>0</v>
      </c>
      <c r="O45" s="195"/>
      <c r="P45" s="199">
        <v>0</v>
      </c>
      <c r="Q45" s="199">
        <v>0</v>
      </c>
      <c r="R45" s="195"/>
      <c r="S45" s="196">
        <v>-460</v>
      </c>
    </row>
    <row r="46" spans="2:19" ht="12.75" customHeight="1">
      <c r="B46" s="195" t="s">
        <v>692</v>
      </c>
      <c r="C46" s="196">
        <v>83430</v>
      </c>
      <c r="D46" s="195"/>
      <c r="E46" s="196">
        <v>8</v>
      </c>
      <c r="F46" s="195"/>
      <c r="G46" s="196">
        <v>6146</v>
      </c>
      <c r="H46" s="195"/>
      <c r="I46" s="196">
        <v>1</v>
      </c>
      <c r="J46" s="195"/>
      <c r="K46" s="196">
        <v>-448</v>
      </c>
      <c r="L46" s="195"/>
      <c r="M46" s="196">
        <v>505144</v>
      </c>
      <c r="N46" s="195"/>
      <c r="O46" s="196">
        <v>-703717</v>
      </c>
      <c r="P46" s="195"/>
      <c r="Q46" s="196">
        <v>-12549</v>
      </c>
      <c r="R46" s="195"/>
      <c r="S46" s="196">
        <v>-211561</v>
      </c>
    </row>
    <row r="47" spans="2:19" ht="12.75" customHeight="1">
      <c r="B47" s="195" t="s">
        <v>132</v>
      </c>
      <c r="C47" s="199">
        <v>0</v>
      </c>
      <c r="D47" s="195"/>
      <c r="E47" s="199">
        <v>0</v>
      </c>
      <c r="F47" s="195"/>
      <c r="G47" s="199">
        <v>0</v>
      </c>
      <c r="H47" s="195"/>
      <c r="I47" s="199">
        <v>0</v>
      </c>
      <c r="J47" s="195"/>
      <c r="K47" s="199">
        <v>0</v>
      </c>
      <c r="L47" s="195"/>
      <c r="M47" s="199">
        <v>0</v>
      </c>
      <c r="N47" s="195"/>
      <c r="O47" s="196">
        <v>138313</v>
      </c>
      <c r="P47" s="195"/>
      <c r="Q47" s="196">
        <v>8722</v>
      </c>
      <c r="R47" s="195"/>
      <c r="S47" s="196">
        <v>147035</v>
      </c>
    </row>
    <row r="48" spans="2:19" ht="12.75" customHeight="1">
      <c r="B48" s="195" t="s">
        <v>673</v>
      </c>
      <c r="C48" s="195"/>
      <c r="D48" s="199">
        <v>0</v>
      </c>
      <c r="E48" s="195"/>
      <c r="F48" s="199">
        <v>0</v>
      </c>
      <c r="G48" s="195"/>
      <c r="H48" s="199">
        <v>0</v>
      </c>
      <c r="I48" s="195"/>
      <c r="J48" s="199">
        <v>0</v>
      </c>
      <c r="K48" s="195"/>
      <c r="L48" s="199">
        <v>0</v>
      </c>
      <c r="M48" s="196">
        <v>7906</v>
      </c>
      <c r="N48" s="195"/>
      <c r="O48" s="199">
        <v>0</v>
      </c>
      <c r="P48" s="195"/>
      <c r="Q48" s="195"/>
      <c r="R48" s="199">
        <v>0</v>
      </c>
      <c r="S48" s="196">
        <v>7906</v>
      </c>
    </row>
    <row r="49" spans="2:19" ht="12.75" customHeight="1">
      <c r="B49" s="195" t="s">
        <v>687</v>
      </c>
    </row>
    <row r="50" spans="2:19" ht="12.75" customHeight="1">
      <c r="B50" s="195" t="s">
        <v>660</v>
      </c>
      <c r="C50" s="196">
        <v>-1699</v>
      </c>
      <c r="D50" s="195"/>
      <c r="E50" s="199">
        <v>0</v>
      </c>
      <c r="F50" s="195"/>
      <c r="G50" s="199">
        <v>0</v>
      </c>
      <c r="H50" s="195"/>
      <c r="I50" s="195"/>
      <c r="J50" s="199">
        <v>0</v>
      </c>
      <c r="K50" s="195"/>
      <c r="L50" s="199">
        <v>0</v>
      </c>
      <c r="M50" s="196">
        <v>3117</v>
      </c>
      <c r="N50" s="195"/>
      <c r="O50" s="196">
        <v>-126079</v>
      </c>
      <c r="P50" s="195"/>
      <c r="Q50" s="196">
        <v>-3117</v>
      </c>
      <c r="R50" s="195"/>
      <c r="S50" s="196">
        <v>-126079</v>
      </c>
    </row>
    <row r="52" spans="2:19" ht="12.75" customHeight="1">
      <c r="B52" s="195" t="s">
        <v>693</v>
      </c>
    </row>
    <row r="53" spans="2:19" ht="12.75" customHeight="1">
      <c r="B53" s="195" t="s">
        <v>694</v>
      </c>
      <c r="C53" s="196">
        <v>4749</v>
      </c>
      <c r="D53" s="195"/>
      <c r="E53" s="196">
        <v>1</v>
      </c>
      <c r="F53" s="195"/>
      <c r="G53" s="196">
        <v>-4749</v>
      </c>
      <c r="H53" s="195"/>
      <c r="I53" s="196">
        <v>-1</v>
      </c>
      <c r="J53" s="195"/>
      <c r="K53" s="195"/>
      <c r="L53" s="199">
        <v>0</v>
      </c>
      <c r="M53" s="196">
        <v>-12572</v>
      </c>
      <c r="N53" s="195"/>
      <c r="O53" s="195"/>
      <c r="P53" s="199">
        <v>0</v>
      </c>
      <c r="Q53" s="196">
        <v>12572</v>
      </c>
      <c r="R53" s="195"/>
      <c r="S53" s="199">
        <v>0</v>
      </c>
    </row>
    <row r="55" spans="2:19" ht="12.75" customHeight="1">
      <c r="B55" s="195" t="s">
        <v>676</v>
      </c>
    </row>
    <row r="56" spans="2:19" ht="12.75" customHeight="1">
      <c r="B56" s="195" t="s">
        <v>677</v>
      </c>
    </row>
    <row r="57" spans="2:19" ht="12.75" customHeight="1">
      <c r="B57" s="195" t="s">
        <v>678</v>
      </c>
      <c r="C57" s="199">
        <v>0</v>
      </c>
      <c r="D57" s="195"/>
      <c r="E57" s="199">
        <v>0</v>
      </c>
      <c r="F57" s="195"/>
      <c r="G57" s="195"/>
      <c r="H57" s="199">
        <v>0</v>
      </c>
      <c r="I57" s="195"/>
      <c r="J57" s="199">
        <v>0</v>
      </c>
      <c r="K57" s="195"/>
      <c r="L57" s="199">
        <v>0</v>
      </c>
      <c r="M57" s="196">
        <v>63002</v>
      </c>
      <c r="N57" s="195"/>
      <c r="O57" s="195"/>
      <c r="P57" s="199">
        <v>0</v>
      </c>
      <c r="Q57" s="195"/>
      <c r="R57" s="195"/>
      <c r="S57" s="196">
        <v>63002</v>
      </c>
    </row>
    <row r="58" spans="2:19" ht="12.75" customHeight="1">
      <c r="B58" s="195" t="s">
        <v>679</v>
      </c>
    </row>
    <row r="59" spans="2:19" ht="12.75" customHeight="1">
      <c r="B59" s="195" t="s">
        <v>680</v>
      </c>
    </row>
    <row r="60" spans="2:19" ht="12.75" customHeight="1">
      <c r="B60" s="195" t="s">
        <v>681</v>
      </c>
      <c r="C60" s="196">
        <v>280</v>
      </c>
      <c r="D60" s="195"/>
      <c r="E60" s="199">
        <v>0</v>
      </c>
      <c r="F60" s="195"/>
      <c r="G60" s="195"/>
      <c r="H60" s="199">
        <v>0</v>
      </c>
      <c r="I60" s="195"/>
      <c r="J60" s="199">
        <v>0</v>
      </c>
      <c r="K60" s="195"/>
      <c r="L60" s="199">
        <v>0</v>
      </c>
      <c r="M60" s="196">
        <v>9034</v>
      </c>
      <c r="N60" s="195"/>
      <c r="O60" s="195"/>
      <c r="P60" s="199">
        <v>0</v>
      </c>
      <c r="Q60" s="195"/>
      <c r="R60" s="199">
        <v>0</v>
      </c>
      <c r="S60" s="196">
        <v>9034</v>
      </c>
    </row>
    <row r="62" spans="2:19" ht="12.75" customHeight="1">
      <c r="B62" s="195" t="s">
        <v>684</v>
      </c>
      <c r="C62" s="195"/>
      <c r="D62" s="199">
        <v>0</v>
      </c>
      <c r="E62" s="195"/>
      <c r="F62" s="199">
        <v>0</v>
      </c>
      <c r="G62" s="195"/>
      <c r="H62" s="199">
        <v>0</v>
      </c>
      <c r="I62" s="195"/>
      <c r="J62" s="199">
        <v>0</v>
      </c>
      <c r="K62" s="195"/>
      <c r="L62" s="199">
        <v>0</v>
      </c>
      <c r="M62" s="195"/>
      <c r="N62" s="199">
        <v>0</v>
      </c>
      <c r="O62" s="195"/>
      <c r="P62" s="195"/>
      <c r="Q62" s="196">
        <v>-389</v>
      </c>
      <c r="R62" s="195"/>
      <c r="S62" s="196">
        <v>-389</v>
      </c>
    </row>
    <row r="63" spans="2:19" ht="12.75" customHeight="1">
      <c r="B63" s="195" t="s">
        <v>695</v>
      </c>
      <c r="C63" s="195"/>
      <c r="D63" s="199">
        <v>0</v>
      </c>
      <c r="E63" s="195"/>
      <c r="F63" s="199">
        <v>0</v>
      </c>
      <c r="G63" s="195"/>
      <c r="H63" s="199">
        <v>0</v>
      </c>
      <c r="I63" s="195"/>
      <c r="J63" s="199">
        <v>0</v>
      </c>
      <c r="K63" s="195"/>
      <c r="L63" s="199">
        <v>0</v>
      </c>
      <c r="M63" s="195"/>
      <c r="N63" s="199">
        <v>0</v>
      </c>
      <c r="O63" s="196">
        <v>22</v>
      </c>
      <c r="P63" s="195"/>
      <c r="Q63" s="196">
        <v>-3976</v>
      </c>
      <c r="R63" s="195"/>
      <c r="S63" s="196">
        <v>-3954</v>
      </c>
    </row>
    <row r="64" spans="2:19" ht="12.75" customHeight="1">
      <c r="B64" s="195" t="s">
        <v>682</v>
      </c>
    </row>
    <row r="65" spans="2:19" ht="12.75" customHeight="1">
      <c r="B65" s="195" t="s">
        <v>683</v>
      </c>
      <c r="C65" s="195"/>
      <c r="D65" s="199">
        <v>0</v>
      </c>
      <c r="E65" s="195"/>
      <c r="F65" s="199">
        <v>0</v>
      </c>
      <c r="G65" s="195"/>
      <c r="H65" s="199">
        <v>0</v>
      </c>
      <c r="I65" s="195"/>
      <c r="J65" s="199">
        <v>0</v>
      </c>
      <c r="K65" s="195"/>
      <c r="L65" s="199">
        <v>0</v>
      </c>
      <c r="M65" s="195"/>
      <c r="N65" s="199">
        <v>0</v>
      </c>
      <c r="O65" s="199">
        <v>0</v>
      </c>
      <c r="P65" s="195"/>
      <c r="Q65" s="196">
        <v>-4605</v>
      </c>
      <c r="R65" s="195"/>
      <c r="S65" s="196">
        <v>-4605</v>
      </c>
    </row>
    <row r="66" spans="2:19" ht="12.75" customHeight="1">
      <c r="B66" s="195" t="s">
        <v>696</v>
      </c>
      <c r="C66" s="195"/>
      <c r="D66" s="199">
        <v>0</v>
      </c>
      <c r="E66" s="195"/>
      <c r="F66" s="199">
        <v>0</v>
      </c>
      <c r="G66" s="195"/>
      <c r="H66" s="199">
        <v>0</v>
      </c>
      <c r="I66" s="195"/>
      <c r="J66" s="199">
        <v>0</v>
      </c>
      <c r="K66" s="196">
        <v>620</v>
      </c>
      <c r="L66" s="195"/>
      <c r="M66" s="195"/>
      <c r="N66" s="199">
        <v>0</v>
      </c>
      <c r="O66" s="195"/>
      <c r="P66" s="199">
        <v>0</v>
      </c>
      <c r="Q66" s="199">
        <v>0</v>
      </c>
      <c r="R66" s="195"/>
      <c r="S66" s="196">
        <v>620</v>
      </c>
    </row>
    <row r="67" spans="2:19" ht="12.75" customHeight="1">
      <c r="B67" s="195" t="s">
        <v>697</v>
      </c>
      <c r="C67" s="196">
        <v>86760</v>
      </c>
      <c r="D67" s="195"/>
      <c r="E67" s="195" t="s">
        <v>698</v>
      </c>
      <c r="F67" s="195"/>
      <c r="G67" s="196">
        <v>1397</v>
      </c>
      <c r="H67" s="195"/>
      <c r="I67" s="197">
        <v>0</v>
      </c>
      <c r="J67" s="195"/>
      <c r="K67" s="198">
        <v>172</v>
      </c>
      <c r="L67" s="195"/>
      <c r="M67" s="198">
        <v>575631</v>
      </c>
      <c r="N67" s="195"/>
      <c r="O67" s="198">
        <v>-691461</v>
      </c>
      <c r="P67" s="195"/>
      <c r="Q67" s="198">
        <v>-3342</v>
      </c>
      <c r="R67" s="195"/>
      <c r="S67" s="198">
        <v>-118991</v>
      </c>
    </row>
  </sheetData>
  <mergeCells count="9">
    <mergeCell ref="A6:S6"/>
    <mergeCell ref="A7:S7"/>
    <mergeCell ref="A8:S8"/>
    <mergeCell ref="A9:S9"/>
    <mergeCell ref="A1:S1"/>
    <mergeCell ref="A2:S2"/>
    <mergeCell ref="A3:S3"/>
    <mergeCell ref="A4:S4"/>
    <mergeCell ref="A5:S5"/>
  </mergeCells>
  <hyperlinks>
    <hyperlink ref="A8" location="Table_Of_Contents!A1" display="Table Of Contents" xr:uid="{00000000-0004-0000-17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V1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0" style="4" customWidth="1" outlineLevel="7"/>
    <col min="3" max="5" width="14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270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>
        <v>2023</v>
      </c>
      <c r="D10" s="195">
        <v>2022</v>
      </c>
      <c r="E10" s="195">
        <v>2021</v>
      </c>
    </row>
    <row r="11" spans="1:5" ht="12.75" customHeight="1">
      <c r="B11" s="195" t="s">
        <v>699</v>
      </c>
      <c r="C11" s="201">
        <v>0.72</v>
      </c>
      <c r="D11" s="201">
        <v>0.71</v>
      </c>
      <c r="E11" s="201">
        <v>0.7</v>
      </c>
    </row>
    <row r="12" spans="1:5" ht="12.75" customHeight="1">
      <c r="B12" s="195" t="s">
        <v>700</v>
      </c>
      <c r="C12" s="201">
        <v>0.21</v>
      </c>
      <c r="D12" s="201">
        <v>0.22</v>
      </c>
      <c r="E12" s="201">
        <v>0.28000000000000003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18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V1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0" style="4" customWidth="1" outlineLevel="7"/>
    <col min="3" max="3" width="14" style="4" customWidth="1" outlineLevel="7"/>
    <col min="4" max="5" width="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271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>
        <v>2023</v>
      </c>
      <c r="D10" s="195" t="s">
        <v>701</v>
      </c>
      <c r="E10" s="195" t="s">
        <v>702</v>
      </c>
    </row>
    <row r="11" spans="1:5" ht="12.75" customHeight="1">
      <c r="B11" s="195" t="s">
        <v>699</v>
      </c>
      <c r="C11" s="201">
        <v>0.38</v>
      </c>
      <c r="D11" s="195" t="s">
        <v>703</v>
      </c>
      <c r="E11" s="195" t="s">
        <v>703</v>
      </c>
    </row>
    <row r="12" spans="1:5" ht="12.75" customHeight="1">
      <c r="B12" s="195" t="s">
        <v>700</v>
      </c>
      <c r="C12" s="201">
        <v>0.24</v>
      </c>
      <c r="D12" s="195" t="s">
        <v>703</v>
      </c>
      <c r="E12" s="195" t="s">
        <v>703</v>
      </c>
    </row>
    <row r="13" spans="1:5" ht="12.75" customHeight="1">
      <c r="B13" s="195" t="s">
        <v>704</v>
      </c>
      <c r="C13" s="201">
        <v>0.18</v>
      </c>
      <c r="D13" s="195" t="s">
        <v>703</v>
      </c>
      <c r="E13" s="195" t="s">
        <v>705</v>
      </c>
    </row>
    <row r="14" spans="1:5" ht="12.75" customHeight="1">
      <c r="B14" s="195" t="s">
        <v>706</v>
      </c>
      <c r="C14" s="195" t="s">
        <v>703</v>
      </c>
      <c r="D14" s="195" t="s">
        <v>707</v>
      </c>
      <c r="E14" s="195" t="s">
        <v>703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19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0" style="4" customWidth="1" outlineLevel="7"/>
    <col min="3" max="3" width="11" style="4" customWidth="1" outlineLevel="7"/>
    <col min="4" max="4" width="12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272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 t="s">
        <v>708</v>
      </c>
      <c r="C10" s="196">
        <v>20</v>
      </c>
      <c r="D10" s="195" t="s">
        <v>709</v>
      </c>
    </row>
    <row r="11" spans="1:4" ht="12.75" customHeight="1">
      <c r="B11" s="195" t="s">
        <v>710</v>
      </c>
      <c r="C11" s="196">
        <v>3</v>
      </c>
      <c r="D11" s="195" t="s">
        <v>711</v>
      </c>
    </row>
    <row r="12" spans="1:4" ht="12.75" customHeight="1">
      <c r="B12" s="195" t="s">
        <v>712</v>
      </c>
      <c r="C12" s="196">
        <v>5</v>
      </c>
      <c r="D12" s="195" t="s">
        <v>713</v>
      </c>
    </row>
    <row r="13" spans="1:4" ht="12.75" customHeight="1">
      <c r="B13" s="195" t="s">
        <v>714</v>
      </c>
      <c r="C13" s="195"/>
      <c r="D13" s="195" t="s">
        <v>715</v>
      </c>
    </row>
    <row r="14" spans="1:4" ht="12.75" customHeight="1">
      <c r="B14" s="195" t="s">
        <v>716</v>
      </c>
      <c r="C14" s="195"/>
      <c r="D14" s="195" t="s">
        <v>715</v>
      </c>
    </row>
    <row r="15" spans="1:4" ht="12.75" customHeight="1">
      <c r="B15" s="195" t="s">
        <v>717</v>
      </c>
      <c r="C15" s="208" t="s">
        <v>718</v>
      </c>
      <c r="D15" s="208"/>
    </row>
    <row r="16" spans="1:4" ht="12.75" customHeight="1">
      <c r="B16" s="195"/>
      <c r="C16" s="208" t="s">
        <v>719</v>
      </c>
      <c r="D16" s="208"/>
    </row>
  </sheetData>
  <mergeCells count="11">
    <mergeCell ref="A1:D1"/>
    <mergeCell ref="A2:D2"/>
    <mergeCell ref="A3:D3"/>
    <mergeCell ref="A4:D4"/>
    <mergeCell ref="A5:D5"/>
    <mergeCell ref="C16:D16"/>
    <mergeCell ref="A6:D6"/>
    <mergeCell ref="A7:D7"/>
    <mergeCell ref="A8:D8"/>
    <mergeCell ref="A9:D9"/>
    <mergeCell ref="C15:D15"/>
  </mergeCells>
  <hyperlinks>
    <hyperlink ref="A8" location="Table_Of_Contents!A1" display="Table Of Contents" xr:uid="{00000000-0004-0000-1A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V1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9" style="4" customWidth="1" outlineLevel="7"/>
    <col min="3" max="3" width="21" style="4" customWidth="1" outlineLevel="7"/>
    <col min="4" max="4" width="18" style="4" customWidth="1" outlineLevel="7"/>
    <col min="5" max="5" width="21" style="4" customWidth="1" outlineLevel="7"/>
    <col min="6" max="6" width="18" style="4" customWidth="1" outlineLevel="7"/>
    <col min="7" max="256" width="21.6640625" style="4" customWidth="1"/>
  </cols>
  <sheetData>
    <row r="1" spans="1:6" ht="12.75" customHeight="1">
      <c r="A1" s="206" t="s">
        <v>243</v>
      </c>
      <c r="B1" s="206"/>
      <c r="C1" s="206"/>
      <c r="D1" s="206"/>
      <c r="E1" s="206"/>
      <c r="F1" s="206"/>
    </row>
    <row r="2" spans="1:6" ht="12.75" customHeight="1">
      <c r="A2" s="206"/>
      <c r="B2" s="206"/>
      <c r="C2" s="206"/>
      <c r="D2" s="206"/>
      <c r="E2" s="206"/>
      <c r="F2" s="206"/>
    </row>
    <row r="3" spans="1:6" ht="12.75" customHeight="1">
      <c r="A3" s="206" t="s">
        <v>244</v>
      </c>
      <c r="B3" s="206"/>
      <c r="C3" s="206"/>
      <c r="D3" s="206"/>
      <c r="E3" s="206"/>
      <c r="F3" s="206"/>
    </row>
    <row r="4" spans="1:6" ht="12.75" customHeight="1">
      <c r="A4" s="206" t="s">
        <v>273</v>
      </c>
      <c r="B4" s="206"/>
      <c r="C4" s="206"/>
      <c r="D4" s="206"/>
      <c r="E4" s="206"/>
      <c r="F4" s="206"/>
    </row>
    <row r="5" spans="1:6" ht="12.75" customHeight="1">
      <c r="A5" s="206" t="s">
        <v>246</v>
      </c>
      <c r="B5" s="206"/>
      <c r="C5" s="206"/>
      <c r="D5" s="206"/>
      <c r="E5" s="206"/>
      <c r="F5" s="206"/>
    </row>
    <row r="6" spans="1:6" ht="12.75" customHeight="1">
      <c r="A6" s="206" t="s">
        <v>247</v>
      </c>
      <c r="B6" s="206"/>
      <c r="C6" s="206"/>
      <c r="D6" s="206"/>
      <c r="E6" s="206"/>
      <c r="F6" s="206"/>
    </row>
    <row r="7" spans="1:6" ht="12.75" customHeight="1">
      <c r="A7" s="206" t="s">
        <v>248</v>
      </c>
      <c r="B7" s="206"/>
      <c r="C7" s="206"/>
      <c r="D7" s="206"/>
      <c r="E7" s="206"/>
      <c r="F7" s="206"/>
    </row>
    <row r="8" spans="1:6" ht="12.75" customHeight="1">
      <c r="A8" s="207" t="s">
        <v>249</v>
      </c>
      <c r="B8" s="207"/>
      <c r="C8" s="207"/>
      <c r="D8" s="207"/>
      <c r="E8" s="207"/>
      <c r="F8" s="207"/>
    </row>
    <row r="9" spans="1:6" ht="12.75" customHeight="1">
      <c r="A9" s="206"/>
      <c r="B9" s="206"/>
      <c r="C9" s="206"/>
      <c r="D9" s="206"/>
      <c r="E9" s="206"/>
      <c r="F9" s="206"/>
    </row>
    <row r="10" spans="1:6" ht="12.75" customHeight="1">
      <c r="B10" s="208" t="s">
        <v>610</v>
      </c>
      <c r="C10" s="208"/>
      <c r="D10" s="208"/>
    </row>
    <row r="11" spans="1:6" ht="12.75" customHeight="1">
      <c r="B11" s="208" t="s">
        <v>720</v>
      </c>
      <c r="C11" s="208"/>
      <c r="D11" s="208"/>
    </row>
    <row r="12" spans="1:6" ht="12.75" customHeight="1">
      <c r="B12" s="208" t="s">
        <v>721</v>
      </c>
      <c r="C12" s="208"/>
      <c r="D12" s="208"/>
    </row>
    <row r="14" spans="1:6" ht="12.75" customHeight="1">
      <c r="B14" s="208" t="s">
        <v>722</v>
      </c>
      <c r="C14" s="208"/>
      <c r="D14" s="208"/>
    </row>
    <row r="16" spans="1:6" ht="12.75" customHeight="1">
      <c r="B16" s="195"/>
      <c r="C16" s="195" t="s">
        <v>723</v>
      </c>
      <c r="D16" s="195"/>
      <c r="E16" s="195" t="s">
        <v>724</v>
      </c>
    </row>
    <row r="17" spans="2:6" ht="12.75" customHeight="1">
      <c r="B17" s="195"/>
      <c r="C17" s="195"/>
      <c r="D17" s="195" t="s">
        <v>725</v>
      </c>
      <c r="E17" s="195"/>
      <c r="F17" s="195" t="s">
        <v>725</v>
      </c>
    </row>
    <row r="18" spans="2:6" ht="12.75" customHeight="1">
      <c r="B18" s="195"/>
      <c r="C18" s="195" t="s">
        <v>726</v>
      </c>
      <c r="D18" s="195" t="s">
        <v>727</v>
      </c>
      <c r="E18" s="195" t="s">
        <v>726</v>
      </c>
      <c r="F18" s="195" t="s">
        <v>727</v>
      </c>
    </row>
    <row r="19" spans="2:6" ht="12.75" customHeight="1">
      <c r="B19" s="195" t="s">
        <v>602</v>
      </c>
      <c r="C19" s="198">
        <v>2004438</v>
      </c>
      <c r="D19" s="198">
        <v>1829286</v>
      </c>
      <c r="E19" s="198">
        <v>2025187</v>
      </c>
      <c r="F19" s="198">
        <v>1730634</v>
      </c>
    </row>
  </sheetData>
  <mergeCells count="13">
    <mergeCell ref="A1:F1"/>
    <mergeCell ref="A2:F2"/>
    <mergeCell ref="A3:F3"/>
    <mergeCell ref="A4:F4"/>
    <mergeCell ref="A5:F5"/>
    <mergeCell ref="B11:D11"/>
    <mergeCell ref="B12:D12"/>
    <mergeCell ref="B14:D14"/>
    <mergeCell ref="A6:F6"/>
    <mergeCell ref="A7:F7"/>
    <mergeCell ref="A8:F8"/>
    <mergeCell ref="A9:F9"/>
    <mergeCell ref="B10:D10"/>
  </mergeCells>
  <hyperlinks>
    <hyperlink ref="A8" location="Table_Of_Contents!A1" display="Table Of Contents" xr:uid="{00000000-0004-0000-1B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V1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2" style="4" customWidth="1" outlineLevel="7"/>
    <col min="3" max="3" width="14" style="4" customWidth="1" outlineLevel="7"/>
    <col min="4" max="4" width="10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274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613</v>
      </c>
      <c r="D10" s="195" t="s">
        <v>728</v>
      </c>
    </row>
    <row r="11" spans="1:4" ht="12.75" customHeight="1">
      <c r="B11" s="195" t="s">
        <v>729</v>
      </c>
      <c r="C11" s="198">
        <v>2204</v>
      </c>
      <c r="D11" s="197">
        <v>0</v>
      </c>
    </row>
    <row r="12" spans="1:4" ht="12.75" customHeight="1">
      <c r="B12" s="195" t="s">
        <v>730</v>
      </c>
      <c r="C12" s="196">
        <v>1884</v>
      </c>
      <c r="D12" s="199">
        <v>0</v>
      </c>
    </row>
    <row r="13" spans="1:4" ht="12.75" customHeight="1">
      <c r="B13" s="195" t="s">
        <v>384</v>
      </c>
      <c r="C13" s="198">
        <v>4088</v>
      </c>
      <c r="D13" s="197">
        <v>0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1C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V2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1" style="4" customWidth="1" outlineLevel="7"/>
    <col min="3" max="4" width="2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275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723</v>
      </c>
      <c r="D10" s="195" t="s">
        <v>724</v>
      </c>
    </row>
    <row r="11" spans="1:4" ht="12.75" customHeight="1">
      <c r="B11" s="195" t="s">
        <v>613</v>
      </c>
    </row>
    <row r="12" spans="1:4" ht="12.75" customHeight="1">
      <c r="B12" s="195" t="s">
        <v>731</v>
      </c>
      <c r="C12" s="198">
        <v>11279</v>
      </c>
      <c r="D12" s="198">
        <v>4938</v>
      </c>
    </row>
    <row r="13" spans="1:4" ht="12.75" customHeight="1">
      <c r="B13" s="195" t="s">
        <v>732</v>
      </c>
      <c r="C13" s="196">
        <v>2487</v>
      </c>
      <c r="D13" s="196">
        <v>938</v>
      </c>
    </row>
    <row r="14" spans="1:4" ht="12.75" customHeight="1">
      <c r="B14" s="195" t="s">
        <v>615</v>
      </c>
      <c r="C14" s="198">
        <v>13766</v>
      </c>
      <c r="D14" s="198">
        <v>5876</v>
      </c>
    </row>
    <row r="16" spans="1:4" ht="12.75" customHeight="1">
      <c r="B16" s="195" t="s">
        <v>728</v>
      </c>
    </row>
    <row r="17" spans="2:4" ht="12.75" customHeight="1">
      <c r="B17" s="195" t="s">
        <v>100</v>
      </c>
      <c r="C17" s="198">
        <v>2976</v>
      </c>
      <c r="D17" s="198">
        <v>1089</v>
      </c>
    </row>
    <row r="18" spans="2:4" ht="12.75" customHeight="1">
      <c r="B18" s="195" t="s">
        <v>733</v>
      </c>
      <c r="C18" s="196">
        <v>3610</v>
      </c>
      <c r="D18" s="196">
        <v>3620</v>
      </c>
    </row>
    <row r="19" spans="2:4" ht="12.75" customHeight="1">
      <c r="B19" s="195" t="s">
        <v>106</v>
      </c>
      <c r="C19" s="198">
        <v>6586</v>
      </c>
      <c r="D19" s="198">
        <v>4709</v>
      </c>
    </row>
    <row r="22" spans="2:4" ht="12.75" customHeight="1">
      <c r="B22" s="195" t="s">
        <v>734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1D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V2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0" style="4" customWidth="1" outlineLevel="7"/>
    <col min="3" max="3" width="1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276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208" t="s">
        <v>610</v>
      </c>
      <c r="C10" s="208"/>
    </row>
    <row r="11" spans="1:3" ht="12.75" customHeight="1">
      <c r="B11" s="208" t="s">
        <v>720</v>
      </c>
      <c r="C11" s="208"/>
    </row>
    <row r="12" spans="1:3" ht="12.75" customHeight="1">
      <c r="B12" s="208" t="s">
        <v>721</v>
      </c>
      <c r="C12" s="208"/>
    </row>
    <row r="14" spans="1:3" ht="12.75" customHeight="1">
      <c r="B14" s="208" t="s">
        <v>735</v>
      </c>
      <c r="C14" s="208"/>
    </row>
    <row r="16" spans="1:3" ht="12.75" customHeight="1">
      <c r="B16" s="195"/>
      <c r="C16" s="195" t="s">
        <v>565</v>
      </c>
    </row>
    <row r="17" spans="2:3" ht="12.75" customHeight="1">
      <c r="B17" s="195" t="s">
        <v>77</v>
      </c>
      <c r="C17" s="198">
        <v>5917</v>
      </c>
    </row>
    <row r="18" spans="2:3" ht="12.75" customHeight="1">
      <c r="B18" s="195" t="s">
        <v>732</v>
      </c>
      <c r="C18" s="196">
        <v>757</v>
      </c>
    </row>
    <row r="19" spans="2:3" ht="12.75" customHeight="1">
      <c r="B19" s="195" t="s">
        <v>736</v>
      </c>
      <c r="C19" s="196">
        <v>153092</v>
      </c>
    </row>
    <row r="20" spans="2:3" ht="12.75" customHeight="1">
      <c r="B20" s="195" t="s">
        <v>737</v>
      </c>
      <c r="C20" s="196">
        <v>162827</v>
      </c>
    </row>
    <row r="21" spans="2:3" ht="12.75" customHeight="1">
      <c r="B21" s="195" t="s">
        <v>738</v>
      </c>
      <c r="C21" s="196">
        <v>1830</v>
      </c>
    </row>
    <row r="22" spans="2:3" ht="12.75" customHeight="1">
      <c r="B22" s="195" t="s">
        <v>739</v>
      </c>
      <c r="C22" s="196">
        <v>259430</v>
      </c>
    </row>
    <row r="23" spans="2:3" ht="12.75" customHeight="1">
      <c r="B23" s="195" t="s">
        <v>94</v>
      </c>
      <c r="C23" s="196">
        <v>488544</v>
      </c>
    </row>
    <row r="24" spans="2:3" ht="12.75" customHeight="1">
      <c r="B24" s="195" t="s">
        <v>740</v>
      </c>
      <c r="C24" s="196">
        <v>-54737</v>
      </c>
    </row>
    <row r="25" spans="2:3" ht="12.75" customHeight="1">
      <c r="B25" s="195" t="s">
        <v>153</v>
      </c>
      <c r="C25" s="196">
        <v>-16973</v>
      </c>
    </row>
    <row r="26" spans="2:3" ht="12.75" customHeight="1">
      <c r="B26" s="195" t="s">
        <v>105</v>
      </c>
      <c r="C26" s="196">
        <v>-13720</v>
      </c>
    </row>
    <row r="27" spans="2:3" ht="12.75" customHeight="1">
      <c r="B27" s="195" t="s">
        <v>741</v>
      </c>
      <c r="C27" s="196">
        <v>-162327</v>
      </c>
    </row>
    <row r="28" spans="2:3" ht="12.75" customHeight="1">
      <c r="B28" s="195" t="s">
        <v>742</v>
      </c>
      <c r="C28" s="196">
        <v>-1213</v>
      </c>
    </row>
    <row r="29" spans="2:3" ht="12.75" customHeight="1">
      <c r="B29" s="195" t="s">
        <v>384</v>
      </c>
      <c r="C29" s="198">
        <v>823427</v>
      </c>
    </row>
  </sheetData>
  <mergeCells count="13">
    <mergeCell ref="A1:C1"/>
    <mergeCell ref="A2:C2"/>
    <mergeCell ref="A3:C3"/>
    <mergeCell ref="A4:C4"/>
    <mergeCell ref="A5:C5"/>
    <mergeCell ref="B11:C11"/>
    <mergeCell ref="B12:C12"/>
    <mergeCell ref="B14:C14"/>
    <mergeCell ref="A6:C6"/>
    <mergeCell ref="A7:C7"/>
    <mergeCell ref="A8:C8"/>
    <mergeCell ref="A9:C9"/>
    <mergeCell ref="B10:C10"/>
  </mergeCells>
  <hyperlinks>
    <hyperlink ref="A8" location="Table_Of_Contents!A1" display="Table Of Contents" xr:uid="{00000000-0004-0000-1E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V1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1" style="4" customWidth="1" outlineLevel="7"/>
    <col min="3" max="3" width="17" style="4" customWidth="1" outlineLevel="7"/>
    <col min="4" max="4" width="1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277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743</v>
      </c>
      <c r="D10" s="195" t="s">
        <v>744</v>
      </c>
    </row>
    <row r="11" spans="1:4" ht="12.75" customHeight="1">
      <c r="B11" s="195" t="s">
        <v>745</v>
      </c>
      <c r="C11" s="198">
        <v>233070</v>
      </c>
      <c r="D11" s="202">
        <v>11.3</v>
      </c>
    </row>
    <row r="12" spans="1:4" ht="12.75" customHeight="1">
      <c r="B12" s="195" t="s">
        <v>746</v>
      </c>
      <c r="C12" s="196">
        <v>24920</v>
      </c>
      <c r="D12" s="202">
        <v>8</v>
      </c>
    </row>
    <row r="13" spans="1:4" ht="12.75" customHeight="1">
      <c r="B13" s="195" t="s">
        <v>747</v>
      </c>
      <c r="C13" s="196">
        <v>1440</v>
      </c>
      <c r="D13" s="202">
        <v>5</v>
      </c>
    </row>
    <row r="14" spans="1:4" ht="12.75" customHeight="1">
      <c r="B14" s="195" t="s">
        <v>748</v>
      </c>
      <c r="C14" s="198">
        <v>259430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1F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V2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2" style="4" customWidth="1" outlineLevel="7"/>
    <col min="3" max="3" width="31" style="4" customWidth="1" outlineLevel="7"/>
    <col min="4" max="4" width="1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278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610</v>
      </c>
      <c r="C10" s="208"/>
      <c r="D10" s="208"/>
    </row>
    <row r="11" spans="1:4" ht="12.75" customHeight="1">
      <c r="B11" s="208" t="s">
        <v>720</v>
      </c>
      <c r="C11" s="208"/>
      <c r="D11" s="208"/>
    </row>
    <row r="12" spans="1:4" ht="12.75" customHeight="1">
      <c r="B12" s="208" t="s">
        <v>721</v>
      </c>
      <c r="C12" s="208"/>
      <c r="D12" s="208"/>
    </row>
    <row r="14" spans="1:4" ht="12.75" customHeight="1">
      <c r="B14" s="208" t="s">
        <v>749</v>
      </c>
      <c r="C14" s="208"/>
      <c r="D14" s="208"/>
    </row>
    <row r="15" spans="1:4" ht="12.75" customHeight="1">
      <c r="B15" s="208" t="s">
        <v>750</v>
      </c>
      <c r="C15" s="208"/>
      <c r="D15" s="208"/>
    </row>
    <row r="16" spans="1:4" ht="12.75" customHeight="1">
      <c r="B16" s="195" t="s">
        <v>751</v>
      </c>
    </row>
    <row r="18" spans="2:4" ht="12.75" customHeight="1">
      <c r="B18" s="195"/>
      <c r="C18" s="195" t="s">
        <v>403</v>
      </c>
    </row>
    <row r="19" spans="2:4" ht="12.75" customHeight="1">
      <c r="B19" s="195"/>
      <c r="C19" s="195">
        <v>2022</v>
      </c>
      <c r="D19" s="195">
        <v>2021</v>
      </c>
    </row>
    <row r="20" spans="2:4" ht="12.75" customHeight="1">
      <c r="B20" s="195" t="s">
        <v>752</v>
      </c>
      <c r="C20" s="198">
        <v>957222</v>
      </c>
      <c r="D20" s="198">
        <v>731606</v>
      </c>
    </row>
    <row r="21" spans="2:4" ht="12.75" customHeight="1">
      <c r="B21" s="195" t="s">
        <v>753</v>
      </c>
      <c r="C21" s="198">
        <v>161284</v>
      </c>
      <c r="D21" s="198">
        <v>41041</v>
      </c>
    </row>
    <row r="22" spans="2:4" ht="12.75" customHeight="1">
      <c r="B22" s="195" t="s">
        <v>132</v>
      </c>
      <c r="C22" s="198">
        <v>110340</v>
      </c>
      <c r="D22" s="198">
        <v>37911</v>
      </c>
    </row>
  </sheetData>
  <mergeCells count="14">
    <mergeCell ref="A1:D1"/>
    <mergeCell ref="A2:D2"/>
    <mergeCell ref="A3:D3"/>
    <mergeCell ref="A4:D4"/>
    <mergeCell ref="A5:D5"/>
    <mergeCell ref="B11:D11"/>
    <mergeCell ref="B12:D12"/>
    <mergeCell ref="B14:D14"/>
    <mergeCell ref="B15:D15"/>
    <mergeCell ref="A6:D6"/>
    <mergeCell ref="A7:D7"/>
    <mergeCell ref="A8:D8"/>
    <mergeCell ref="A9:D9"/>
    <mergeCell ref="B10:D10"/>
  </mergeCells>
  <hyperlinks>
    <hyperlink ref="A8" location="Table_Of_Contents!A1" display="Table Of Contents" xr:uid="{00000000-0004-0000-2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V1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6" style="4" customWidth="1" outlineLevel="7"/>
    <col min="3" max="3" width="15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279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565</v>
      </c>
    </row>
    <row r="11" spans="1:3" ht="12.75" customHeight="1">
      <c r="B11" s="195" t="s">
        <v>736</v>
      </c>
      <c r="C11" s="198">
        <v>3851</v>
      </c>
    </row>
    <row r="12" spans="1:3" ht="12.75" customHeight="1">
      <c r="B12" s="195" t="s">
        <v>737</v>
      </c>
      <c r="C12" s="196">
        <v>5424</v>
      </c>
    </row>
    <row r="13" spans="1:3" ht="12.75" customHeight="1">
      <c r="B13" s="195" t="s">
        <v>738</v>
      </c>
      <c r="C13" s="196">
        <v>95</v>
      </c>
    </row>
    <row r="14" spans="1:3" ht="12.75" customHeight="1">
      <c r="B14" s="195" t="s">
        <v>739</v>
      </c>
      <c r="C14" s="196">
        <v>6880</v>
      </c>
    </row>
    <row r="15" spans="1:3" ht="12.75" customHeight="1">
      <c r="B15" s="195" t="s">
        <v>94</v>
      </c>
      <c r="C15" s="196">
        <v>14812</v>
      </c>
    </row>
    <row r="16" spans="1:3" ht="12.75" customHeight="1">
      <c r="B16" s="195" t="s">
        <v>153</v>
      </c>
      <c r="C16" s="196">
        <v>-687</v>
      </c>
    </row>
    <row r="17" spans="2:3" ht="12.75" customHeight="1">
      <c r="B17" s="195" t="s">
        <v>105</v>
      </c>
      <c r="C17" s="196">
        <v>-17</v>
      </c>
    </row>
    <row r="18" spans="2:3" ht="12.75" customHeight="1">
      <c r="B18" s="195" t="s">
        <v>741</v>
      </c>
      <c r="C18" s="196">
        <v>-4204</v>
      </c>
    </row>
    <row r="19" spans="2:3" ht="12.75" customHeight="1">
      <c r="B19" s="195" t="s">
        <v>384</v>
      </c>
      <c r="C19" s="198">
        <v>26154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21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V1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1" style="4" customWidth="1" outlineLevel="7"/>
    <col min="3" max="3" width="14" style="4" customWidth="1" outlineLevel="7"/>
    <col min="4" max="4" width="10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280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743</v>
      </c>
      <c r="D10" s="195" t="s">
        <v>744</v>
      </c>
    </row>
    <row r="11" spans="1:4" ht="12.75" customHeight="1">
      <c r="B11" s="195" t="s">
        <v>745</v>
      </c>
      <c r="C11" s="198">
        <v>6650</v>
      </c>
      <c r="D11" s="202">
        <v>6.8</v>
      </c>
    </row>
    <row r="12" spans="1:4" ht="12.75" customHeight="1">
      <c r="B12" s="195" t="s">
        <v>746</v>
      </c>
      <c r="C12" s="196">
        <v>230</v>
      </c>
      <c r="D12" s="202">
        <v>6</v>
      </c>
    </row>
    <row r="13" spans="1:4" ht="12.75" customHeight="1">
      <c r="B13" s="195" t="s">
        <v>748</v>
      </c>
      <c r="C13" s="198">
        <v>6880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2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V2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5" style="4" customWidth="1" outlineLevel="7"/>
    <col min="3" max="4" width="2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281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610</v>
      </c>
      <c r="C10" s="208"/>
    </row>
    <row r="11" spans="1:4" ht="12.75" customHeight="1">
      <c r="B11" s="208" t="s">
        <v>720</v>
      </c>
      <c r="C11" s="208"/>
    </row>
    <row r="12" spans="1:4" ht="12.75" customHeight="1">
      <c r="B12" s="208" t="s">
        <v>721</v>
      </c>
      <c r="C12" s="208"/>
    </row>
    <row r="14" spans="1:4" ht="12.75" customHeight="1">
      <c r="B14" s="195" t="s">
        <v>754</v>
      </c>
    </row>
    <row r="16" spans="1:4" ht="12.75" customHeight="1">
      <c r="B16" s="195" t="s">
        <v>755</v>
      </c>
    </row>
    <row r="18" spans="2:4" ht="12.75" customHeight="1">
      <c r="B18" s="195"/>
      <c r="C18" s="195" t="s">
        <v>723</v>
      </c>
      <c r="D18" s="195" t="s">
        <v>724</v>
      </c>
    </row>
    <row r="19" spans="2:4" ht="12.75" customHeight="1">
      <c r="B19" s="195" t="s">
        <v>756</v>
      </c>
      <c r="C19" s="198">
        <v>1341</v>
      </c>
      <c r="D19" s="198">
        <v>1341</v>
      </c>
    </row>
    <row r="20" spans="2:4" ht="12.75" customHeight="1">
      <c r="B20" s="195" t="s">
        <v>382</v>
      </c>
      <c r="C20" s="196">
        <v>176524</v>
      </c>
      <c r="D20" s="196">
        <v>140160</v>
      </c>
    </row>
    <row r="21" spans="2:4" ht="12.75" customHeight="1">
      <c r="B21" s="195" t="s">
        <v>717</v>
      </c>
      <c r="C21" s="196">
        <v>342725</v>
      </c>
      <c r="D21" s="196">
        <v>272360</v>
      </c>
    </row>
    <row r="22" spans="2:4" ht="12.75" customHeight="1">
      <c r="B22" s="195" t="s">
        <v>757</v>
      </c>
      <c r="C22" s="196">
        <v>2572</v>
      </c>
      <c r="D22" s="196">
        <v>8589</v>
      </c>
    </row>
    <row r="23" spans="2:4" ht="12.75" customHeight="1">
      <c r="B23" s="195" t="s">
        <v>758</v>
      </c>
      <c r="C23" s="196">
        <v>73872</v>
      </c>
      <c r="D23" s="196">
        <v>59015</v>
      </c>
    </row>
    <row r="24" spans="2:4" ht="12.75" customHeight="1">
      <c r="B24" s="195" t="s">
        <v>759</v>
      </c>
      <c r="C24" s="196">
        <v>99734</v>
      </c>
      <c r="D24" s="196">
        <v>78330</v>
      </c>
    </row>
    <row r="25" spans="2:4" ht="12.75" customHeight="1">
      <c r="B25" s="195" t="s">
        <v>65</v>
      </c>
      <c r="C25" s="196">
        <v>3065</v>
      </c>
      <c r="D25" s="196">
        <v>2920</v>
      </c>
    </row>
    <row r="26" spans="2:4" ht="12.75" customHeight="1">
      <c r="B26" s="195" t="s">
        <v>760</v>
      </c>
      <c r="C26" s="196">
        <v>13530</v>
      </c>
      <c r="D26" s="196">
        <v>13974</v>
      </c>
    </row>
    <row r="27" spans="2:4" ht="12.75" customHeight="1">
      <c r="B27" s="195" t="s">
        <v>761</v>
      </c>
      <c r="C27" s="198">
        <v>713363</v>
      </c>
      <c r="D27" s="198">
        <v>576689</v>
      </c>
    </row>
    <row r="28" spans="2:4" ht="12.75" customHeight="1">
      <c r="B28" s="195" t="s">
        <v>762</v>
      </c>
      <c r="C28" s="196">
        <v>-322958</v>
      </c>
      <c r="D28" s="196">
        <v>-227869</v>
      </c>
    </row>
    <row r="29" spans="2:4" ht="12.75" customHeight="1">
      <c r="B29" s="195" t="s">
        <v>763</v>
      </c>
      <c r="C29" s="198">
        <v>390405</v>
      </c>
      <c r="D29" s="198">
        <v>348820</v>
      </c>
    </row>
  </sheetData>
  <mergeCells count="12">
    <mergeCell ref="A1:D1"/>
    <mergeCell ref="A2:D2"/>
    <mergeCell ref="A3:D3"/>
    <mergeCell ref="A4:D4"/>
    <mergeCell ref="A5:D5"/>
    <mergeCell ref="B11:C11"/>
    <mergeCell ref="B12:C12"/>
    <mergeCell ref="A6:D6"/>
    <mergeCell ref="A7:D7"/>
    <mergeCell ref="A8:D8"/>
    <mergeCell ref="A9:D9"/>
    <mergeCell ref="B10:C10"/>
  </mergeCells>
  <hyperlinks>
    <hyperlink ref="A8" location="Table_Of_Contents!A1" display="Table Of Contents" xr:uid="{00000000-0004-0000-2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V3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0" style="4" customWidth="1" outlineLevel="7"/>
    <col min="3" max="3" width="17" style="4" customWidth="1" outlineLevel="7"/>
    <col min="4" max="4" width="19" style="4" customWidth="1" outlineLevel="7"/>
    <col min="5" max="5" width="21" style="4" customWidth="1" outlineLevel="7"/>
    <col min="6" max="6" width="17" style="4" customWidth="1" outlineLevel="7"/>
    <col min="7" max="7" width="13" style="4" customWidth="1" outlineLevel="7"/>
    <col min="8" max="8" width="17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282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/>
      <c r="D10" s="195"/>
      <c r="E10" s="195" t="s">
        <v>723</v>
      </c>
    </row>
    <row r="11" spans="1:8" ht="12.75" customHeight="1">
      <c r="B11" s="195"/>
      <c r="C11" s="195"/>
      <c r="D11" s="195"/>
      <c r="E11" s="195" t="s">
        <v>764</v>
      </c>
    </row>
    <row r="12" spans="1:8" ht="12.75" customHeight="1">
      <c r="B12" s="195"/>
      <c r="C12" s="195" t="s">
        <v>765</v>
      </c>
      <c r="D12" s="195" t="s">
        <v>766</v>
      </c>
      <c r="E12" s="195" t="s">
        <v>767</v>
      </c>
      <c r="F12" s="195" t="s">
        <v>768</v>
      </c>
      <c r="G12" s="195" t="s">
        <v>769</v>
      </c>
      <c r="H12" s="195" t="s">
        <v>770</v>
      </c>
    </row>
    <row r="13" spans="1:8" ht="12.75" customHeight="1">
      <c r="B13" s="195" t="s">
        <v>771</v>
      </c>
    </row>
    <row r="14" spans="1:8" ht="12.75" customHeight="1">
      <c r="B14" s="195" t="s">
        <v>772</v>
      </c>
      <c r="C14" s="198">
        <v>761</v>
      </c>
      <c r="D14" s="197">
        <v>0</v>
      </c>
      <c r="E14" s="197">
        <v>0</v>
      </c>
      <c r="F14" s="198">
        <v>761</v>
      </c>
      <c r="G14" s="198">
        <v>761</v>
      </c>
      <c r="H14" s="197">
        <v>0</v>
      </c>
    </row>
    <row r="15" spans="1:8" ht="12.75" customHeight="1">
      <c r="B15" s="195" t="s">
        <v>773</v>
      </c>
      <c r="C15" s="196">
        <v>2997</v>
      </c>
      <c r="D15" s="196">
        <v>1</v>
      </c>
      <c r="E15" s="199">
        <v>0</v>
      </c>
      <c r="F15" s="196">
        <v>2998</v>
      </c>
      <c r="G15" s="199">
        <v>0</v>
      </c>
      <c r="H15" s="196">
        <v>2998</v>
      </c>
    </row>
    <row r="16" spans="1:8" ht="12.75" customHeight="1">
      <c r="B16" s="195" t="s">
        <v>774</v>
      </c>
      <c r="C16" s="196">
        <v>3758</v>
      </c>
      <c r="D16" s="196">
        <v>1</v>
      </c>
      <c r="E16" s="199">
        <v>0</v>
      </c>
      <c r="F16" s="196">
        <v>3759</v>
      </c>
      <c r="G16" s="196">
        <v>761</v>
      </c>
      <c r="H16" s="196">
        <v>2998</v>
      </c>
    </row>
    <row r="17" spans="2:8" ht="12.75" customHeight="1">
      <c r="B17" s="195" t="s">
        <v>775</v>
      </c>
    </row>
    <row r="18" spans="2:8" ht="12.75" customHeight="1">
      <c r="B18" s="195" t="s">
        <v>776</v>
      </c>
    </row>
    <row r="19" spans="2:8" ht="12.75" customHeight="1">
      <c r="B19" s="195" t="s">
        <v>777</v>
      </c>
      <c r="C19" s="196">
        <v>37063</v>
      </c>
      <c r="D19" s="196">
        <v>24</v>
      </c>
      <c r="E19" s="199">
        <v>0</v>
      </c>
      <c r="F19" s="196">
        <v>37087</v>
      </c>
      <c r="G19" s="199">
        <v>0</v>
      </c>
      <c r="H19" s="196">
        <v>37087</v>
      </c>
    </row>
    <row r="20" spans="2:8" ht="12.75" customHeight="1">
      <c r="B20" s="195" t="s">
        <v>778</v>
      </c>
      <c r="C20" s="196">
        <v>34632</v>
      </c>
      <c r="D20" s="199">
        <v>0</v>
      </c>
      <c r="E20" s="196">
        <v>-38</v>
      </c>
      <c r="F20" s="196">
        <v>34594</v>
      </c>
      <c r="G20" s="199">
        <v>0</v>
      </c>
      <c r="H20" s="196">
        <v>34594</v>
      </c>
    </row>
    <row r="22" spans="2:8" ht="12.75" customHeight="1">
      <c r="B22" s="195" t="s">
        <v>779</v>
      </c>
    </row>
    <row r="23" spans="2:8" ht="12.75" customHeight="1">
      <c r="B23" s="195" t="s">
        <v>776</v>
      </c>
      <c r="C23" s="196">
        <v>3210</v>
      </c>
      <c r="D23" s="196">
        <v>10</v>
      </c>
      <c r="E23" s="199">
        <v>0</v>
      </c>
      <c r="F23" s="196">
        <v>3220</v>
      </c>
      <c r="G23" s="199">
        <v>0</v>
      </c>
      <c r="H23" s="196">
        <v>3220</v>
      </c>
    </row>
    <row r="24" spans="2:8" ht="12.75" customHeight="1">
      <c r="B24" s="195" t="s">
        <v>780</v>
      </c>
    </row>
    <row r="25" spans="2:8" ht="12.75" customHeight="1">
      <c r="B25" s="195" t="s">
        <v>776</v>
      </c>
      <c r="C25" s="196">
        <v>74905</v>
      </c>
      <c r="D25" s="196">
        <v>34</v>
      </c>
      <c r="E25" s="196">
        <v>-38</v>
      </c>
      <c r="F25" s="196">
        <v>74901</v>
      </c>
      <c r="G25" s="199">
        <v>0</v>
      </c>
      <c r="H25" s="196">
        <v>74901</v>
      </c>
    </row>
    <row r="26" spans="2:8" ht="12.75" customHeight="1">
      <c r="B26" s="195" t="s">
        <v>781</v>
      </c>
    </row>
    <row r="27" spans="2:8" ht="12.75" customHeight="1">
      <c r="B27" s="195" t="s">
        <v>776</v>
      </c>
    </row>
    <row r="29" spans="2:8" ht="12.75" customHeight="1">
      <c r="B29" s="195" t="s">
        <v>778</v>
      </c>
      <c r="C29" s="196">
        <v>47388</v>
      </c>
      <c r="D29" s="196">
        <v>328</v>
      </c>
      <c r="E29" s="199">
        <v>0</v>
      </c>
      <c r="F29" s="196">
        <v>47716</v>
      </c>
      <c r="G29" s="199">
        <v>0</v>
      </c>
      <c r="H29" s="196">
        <v>47716</v>
      </c>
    </row>
    <row r="31" spans="2:8" ht="12.75" customHeight="1">
      <c r="B31" s="195" t="s">
        <v>779</v>
      </c>
    </row>
    <row r="32" spans="2:8" ht="12.75" customHeight="1">
      <c r="B32" s="195" t="s">
        <v>776</v>
      </c>
      <c r="C32" s="196">
        <v>3151</v>
      </c>
      <c r="D32" s="196">
        <v>19</v>
      </c>
      <c r="E32" s="199">
        <v>0</v>
      </c>
      <c r="F32" s="196">
        <v>3170</v>
      </c>
      <c r="G32" s="199">
        <v>0</v>
      </c>
      <c r="H32" s="196">
        <v>3170</v>
      </c>
    </row>
    <row r="33" spans="2:8" ht="12.75" customHeight="1">
      <c r="B33" s="195" t="s">
        <v>782</v>
      </c>
    </row>
    <row r="34" spans="2:8" ht="12.75" customHeight="1">
      <c r="B34" s="195" t="s">
        <v>776</v>
      </c>
      <c r="C34" s="196">
        <v>50539</v>
      </c>
      <c r="D34" s="196">
        <v>347</v>
      </c>
      <c r="E34" s="199">
        <v>0</v>
      </c>
      <c r="F34" s="196">
        <v>50886</v>
      </c>
      <c r="G34" s="199">
        <v>0</v>
      </c>
      <c r="H34" s="196">
        <v>50886</v>
      </c>
    </row>
    <row r="35" spans="2:8" ht="12.75" customHeight="1">
      <c r="B35" s="195" t="s">
        <v>384</v>
      </c>
      <c r="C35" s="198">
        <v>129202</v>
      </c>
      <c r="D35" s="198">
        <v>382</v>
      </c>
      <c r="E35" s="198">
        <v>-38</v>
      </c>
      <c r="F35" s="198">
        <v>129546</v>
      </c>
      <c r="G35" s="198">
        <v>761</v>
      </c>
      <c r="H35" s="198">
        <v>128785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hyperlinks>
    <hyperlink ref="A8" location="Table_Of_Contents!A1" display="Table Of Contents" xr:uid="{00000000-0004-0000-24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6" style="4" customWidth="1" outlineLevel="7"/>
    <col min="3" max="3" width="29" style="4" customWidth="1" outlineLevel="7"/>
    <col min="4" max="4" width="15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283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370</v>
      </c>
    </row>
    <row r="11" spans="1:4" ht="12.75" customHeight="1">
      <c r="B11" s="195"/>
      <c r="C11" s="195">
        <v>2023</v>
      </c>
      <c r="D11" s="195">
        <v>2022</v>
      </c>
    </row>
    <row r="12" spans="1:4" ht="12.75" customHeight="1">
      <c r="B12" s="195" t="s">
        <v>783</v>
      </c>
      <c r="C12" s="198">
        <v>14957</v>
      </c>
      <c r="D12" s="198">
        <v>17462</v>
      </c>
    </row>
    <row r="13" spans="1:4" ht="12.75" customHeight="1">
      <c r="B13" s="195" t="s">
        <v>784</v>
      </c>
    </row>
    <row r="14" spans="1:4" ht="12.75" customHeight="1">
      <c r="B14" s="195" t="s">
        <v>785</v>
      </c>
      <c r="C14" s="196">
        <v>2732</v>
      </c>
      <c r="D14" s="196">
        <v>-2505</v>
      </c>
    </row>
    <row r="15" spans="1:4" ht="12.75" customHeight="1">
      <c r="B15" s="195" t="s">
        <v>786</v>
      </c>
      <c r="C15" s="199">
        <v>0</v>
      </c>
      <c r="D15" s="199">
        <v>0</v>
      </c>
    </row>
    <row r="16" spans="1:4" ht="12.75" customHeight="1">
      <c r="B16" s="195" t="s">
        <v>787</v>
      </c>
      <c r="C16" s="198">
        <v>17689</v>
      </c>
      <c r="D16" s="198">
        <v>14957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25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V2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5" style="4" customWidth="1" outlineLevel="7"/>
    <col min="3" max="3" width="42" style="4" customWidth="1" outlineLevel="7"/>
    <col min="4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788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789</v>
      </c>
      <c r="E10" s="195" t="s">
        <v>789</v>
      </c>
    </row>
    <row r="11" spans="1:5" ht="12.75" customHeight="1">
      <c r="B11" s="195" t="s">
        <v>154</v>
      </c>
      <c r="C11" s="195" t="s">
        <v>790</v>
      </c>
      <c r="D11" s="195">
        <v>2023</v>
      </c>
      <c r="E11" s="195">
        <v>2022</v>
      </c>
    </row>
    <row r="12" spans="1:5" ht="12.75" customHeight="1">
      <c r="B12" s="195" t="s">
        <v>613</v>
      </c>
    </row>
    <row r="13" spans="1:5" ht="12.75" customHeight="1">
      <c r="B13" s="195" t="s">
        <v>791</v>
      </c>
      <c r="C13" s="195" t="s">
        <v>792</v>
      </c>
      <c r="D13" s="198">
        <v>381010</v>
      </c>
      <c r="E13" s="198">
        <v>346937</v>
      </c>
    </row>
    <row r="14" spans="1:5" ht="12.75" customHeight="1">
      <c r="B14" s="195" t="s">
        <v>793</v>
      </c>
      <c r="C14" s="195" t="s">
        <v>794</v>
      </c>
      <c r="D14" s="196">
        <v>179</v>
      </c>
      <c r="E14" s="196">
        <v>370</v>
      </c>
    </row>
    <row r="15" spans="1:5" ht="12.75" customHeight="1">
      <c r="B15" s="195" t="s">
        <v>795</v>
      </c>
      <c r="C15" s="195"/>
      <c r="D15" s="198">
        <v>381189</v>
      </c>
      <c r="E15" s="198">
        <v>347307</v>
      </c>
    </row>
    <row r="17" spans="2:5" ht="12.75" customHeight="1">
      <c r="B17" s="195" t="s">
        <v>728</v>
      </c>
    </row>
    <row r="18" spans="2:5" ht="12.75" customHeight="1">
      <c r="B18" s="195" t="s">
        <v>796</v>
      </c>
    </row>
    <row r="19" spans="2:5" ht="12.75" customHeight="1">
      <c r="B19" s="195" t="s">
        <v>791</v>
      </c>
      <c r="C19" s="195" t="s">
        <v>105</v>
      </c>
      <c r="D19" s="198">
        <v>33849</v>
      </c>
      <c r="E19" s="198">
        <v>33233</v>
      </c>
    </row>
    <row r="20" spans="2:5" ht="12.75" customHeight="1">
      <c r="B20" s="195" t="s">
        <v>793</v>
      </c>
      <c r="C20" s="195" t="s">
        <v>105</v>
      </c>
      <c r="D20" s="196">
        <v>125</v>
      </c>
      <c r="E20" s="199">
        <v>0</v>
      </c>
    </row>
    <row r="21" spans="2:5" ht="12.75" customHeight="1">
      <c r="B21" s="195" t="s">
        <v>797</v>
      </c>
    </row>
    <row r="22" spans="2:5" ht="12.75" customHeight="1">
      <c r="B22" s="195" t="s">
        <v>791</v>
      </c>
      <c r="C22" s="195" t="s">
        <v>108</v>
      </c>
      <c r="D22" s="196">
        <v>381589</v>
      </c>
      <c r="E22" s="196">
        <v>341843</v>
      </c>
    </row>
    <row r="23" spans="2:5" ht="12.75" customHeight="1">
      <c r="B23" s="195" t="s">
        <v>793</v>
      </c>
      <c r="C23" s="195" t="s">
        <v>112</v>
      </c>
      <c r="D23" s="196">
        <v>63</v>
      </c>
      <c r="E23" s="196">
        <v>380</v>
      </c>
    </row>
    <row r="24" spans="2:5" ht="12.75" customHeight="1">
      <c r="B24" s="195" t="s">
        <v>798</v>
      </c>
      <c r="C24" s="195"/>
      <c r="D24" s="198">
        <v>415626</v>
      </c>
      <c r="E24" s="198">
        <v>375456</v>
      </c>
    </row>
    <row r="26" spans="2:5" ht="12.75" customHeight="1">
      <c r="B26" s="195" t="s">
        <v>799</v>
      </c>
      <c r="C26" s="195" t="s">
        <v>800</v>
      </c>
      <c r="D26" s="195" t="s">
        <v>801</v>
      </c>
      <c r="E26" s="195" t="s">
        <v>802</v>
      </c>
    </row>
    <row r="27" spans="2:5" ht="12.75" customHeight="1">
      <c r="B27" s="208" t="s">
        <v>803</v>
      </c>
      <c r="C27" s="208"/>
      <c r="D27" s="200">
        <v>5.3999999999999999E-2</v>
      </c>
      <c r="E27" s="200">
        <v>4.7E-2</v>
      </c>
    </row>
  </sheetData>
  <mergeCells count="1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27:C27"/>
  </mergeCells>
  <hyperlinks>
    <hyperlink ref="A8" location="Table_Of_Contents!A1" display="Table Of Contents" xr:uid="{00000000-0004-0000-26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V1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3" style="4" customWidth="1" outlineLevel="7"/>
    <col min="3" max="3" width="15" style="4" customWidth="1" outlineLevel="7"/>
    <col min="4" max="4" width="31" style="4" customWidth="1" outlineLevel="7"/>
    <col min="5" max="5" width="1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285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804</v>
      </c>
      <c r="C12" s="198">
        <v>64187</v>
      </c>
      <c r="D12" s="198">
        <v>56319</v>
      </c>
      <c r="E12" s="198">
        <v>29012</v>
      </c>
    </row>
    <row r="13" spans="1:5" ht="12.75" customHeight="1">
      <c r="B13" s="195" t="s">
        <v>805</v>
      </c>
      <c r="C13" s="196">
        <v>22718</v>
      </c>
      <c r="D13" s="196">
        <v>20327</v>
      </c>
      <c r="E13" s="196">
        <v>11317</v>
      </c>
    </row>
    <row r="14" spans="1:5" ht="12.75" customHeight="1">
      <c r="B14" s="195" t="s">
        <v>806</v>
      </c>
      <c r="C14" s="198">
        <v>86905</v>
      </c>
      <c r="D14" s="198">
        <v>76646</v>
      </c>
      <c r="E14" s="198">
        <v>40329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27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V2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9" style="4" customWidth="1" outlineLevel="7"/>
    <col min="3" max="3" width="15" style="4" customWidth="1" outlineLevel="7"/>
    <col min="4" max="4" width="31" style="4" customWidth="1" outlineLevel="7"/>
    <col min="5" max="5" width="1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286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 t="s">
        <v>610</v>
      </c>
    </row>
    <row r="11" spans="1:5" ht="12.75" customHeight="1">
      <c r="B11" s="195" t="s">
        <v>720</v>
      </c>
    </row>
    <row r="12" spans="1:5" ht="12.75" customHeight="1">
      <c r="B12" s="195" t="s">
        <v>721</v>
      </c>
    </row>
    <row r="14" spans="1:5" ht="12.75" customHeight="1">
      <c r="B14" s="208" t="s">
        <v>807</v>
      </c>
      <c r="C14" s="208"/>
    </row>
    <row r="15" spans="1:5" ht="12.75" customHeight="1">
      <c r="B15" s="195" t="s">
        <v>751</v>
      </c>
    </row>
    <row r="17" spans="2:5" ht="12.75" customHeight="1">
      <c r="B17" s="195"/>
      <c r="C17" s="195"/>
      <c r="D17" s="195" t="s">
        <v>403</v>
      </c>
    </row>
    <row r="18" spans="2:5" ht="12.75" customHeight="1">
      <c r="B18" s="195"/>
      <c r="C18" s="195">
        <v>2023</v>
      </c>
      <c r="D18" s="195">
        <v>2022</v>
      </c>
      <c r="E18" s="195">
        <v>2021</v>
      </c>
    </row>
    <row r="19" spans="2:5" ht="12.75" customHeight="1">
      <c r="B19" s="195" t="s">
        <v>808</v>
      </c>
      <c r="C19" s="198">
        <v>56145</v>
      </c>
      <c r="D19" s="198">
        <v>44928</v>
      </c>
      <c r="E19" s="198">
        <v>28126</v>
      </c>
    </row>
    <row r="20" spans="2:5" ht="12.75" customHeight="1">
      <c r="B20" s="195" t="s">
        <v>809</v>
      </c>
    </row>
    <row r="21" spans="2:5" ht="12.75" customHeight="1">
      <c r="B21" s="195" t="s">
        <v>810</v>
      </c>
      <c r="C21" s="198">
        <v>67242</v>
      </c>
      <c r="D21" s="198">
        <v>37928</v>
      </c>
      <c r="E21" s="198">
        <v>48651</v>
      </c>
    </row>
    <row r="22" spans="2:5" ht="12.75" customHeight="1">
      <c r="B22" s="195" t="s">
        <v>811</v>
      </c>
    </row>
    <row r="23" spans="2:5" ht="12.75" customHeight="1">
      <c r="B23" s="195" t="s">
        <v>812</v>
      </c>
      <c r="C23" s="198">
        <v>5424</v>
      </c>
      <c r="D23" s="198">
        <v>162827</v>
      </c>
      <c r="E23" s="197">
        <v>0</v>
      </c>
    </row>
  </sheetData>
  <mergeCells count="1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4:C14"/>
  </mergeCells>
  <hyperlinks>
    <hyperlink ref="A8" location="Table_Of_Contents!A1" display="Table Of Contents" xr:uid="{00000000-0004-0000-28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V1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3" style="4" customWidth="1" outlineLevel="7"/>
    <col min="3" max="3" width="1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287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565</v>
      </c>
    </row>
    <row r="11" spans="1:3" ht="12.75" customHeight="1">
      <c r="B11" s="195">
        <v>2024</v>
      </c>
      <c r="C11" s="198">
        <v>53813</v>
      </c>
    </row>
    <row r="12" spans="1:3" ht="12.75" customHeight="1">
      <c r="B12" s="195">
        <v>2025</v>
      </c>
      <c r="C12" s="196">
        <v>69762</v>
      </c>
    </row>
    <row r="13" spans="1:3" ht="12.75" customHeight="1">
      <c r="B13" s="195">
        <v>2026</v>
      </c>
      <c r="C13" s="196">
        <v>70433</v>
      </c>
    </row>
    <row r="14" spans="1:3" ht="12.75" customHeight="1">
      <c r="B14" s="195">
        <v>2027</v>
      </c>
      <c r="C14" s="196">
        <v>68510</v>
      </c>
    </row>
    <row r="15" spans="1:3" ht="12.75" customHeight="1">
      <c r="B15" s="195">
        <v>2028</v>
      </c>
      <c r="C15" s="196">
        <v>63382</v>
      </c>
    </row>
    <row r="16" spans="1:3" ht="12.75" customHeight="1">
      <c r="B16" s="195" t="s">
        <v>813</v>
      </c>
      <c r="C16" s="196">
        <v>193662</v>
      </c>
    </row>
    <row r="17" spans="2:3" ht="12.75" customHeight="1">
      <c r="B17" s="195" t="s">
        <v>814</v>
      </c>
      <c r="C17" s="198">
        <v>519562</v>
      </c>
    </row>
    <row r="18" spans="2:3" ht="12.75" customHeight="1">
      <c r="B18" s="195" t="s">
        <v>815</v>
      </c>
      <c r="C18" s="196">
        <v>-103936</v>
      </c>
    </row>
    <row r="19" spans="2:3" ht="12.75" customHeight="1">
      <c r="B19" s="195" t="s">
        <v>816</v>
      </c>
      <c r="C19" s="198">
        <v>415626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29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V2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7" style="4" customWidth="1" outlineLevel="7"/>
    <col min="3" max="3" width="17" style="4" customWidth="1" outlineLevel="7"/>
    <col min="4" max="4" width="21" style="4" customWidth="1" outlineLevel="7"/>
    <col min="5" max="6" width="17" style="4" customWidth="1" outlineLevel="7"/>
    <col min="7" max="7" width="21" style="4" customWidth="1" outlineLevel="7"/>
    <col min="8" max="8" width="17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288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/>
      <c r="D10" s="195" t="s">
        <v>565</v>
      </c>
    </row>
    <row r="11" spans="1:8" ht="12.75" customHeight="1">
      <c r="B11" s="195" t="s">
        <v>817</v>
      </c>
      <c r="C11" s="195"/>
      <c r="D11" s="198">
        <v>702690</v>
      </c>
    </row>
    <row r="12" spans="1:8" ht="12.75" customHeight="1">
      <c r="B12" s="208" t="s">
        <v>818</v>
      </c>
      <c r="C12" s="208"/>
      <c r="D12" s="196">
        <v>14812</v>
      </c>
    </row>
    <row r="13" spans="1:8" ht="12.75" customHeight="1">
      <c r="B13" s="195" t="s">
        <v>819</v>
      </c>
      <c r="C13" s="195"/>
      <c r="D13" s="198">
        <v>717502</v>
      </c>
    </row>
    <row r="16" spans="1:8" ht="12.75" customHeight="1">
      <c r="B16" s="208" t="s">
        <v>820</v>
      </c>
      <c r="C16" s="208"/>
    </row>
    <row r="18" spans="2:8" ht="12.75" customHeight="1">
      <c r="B18" s="195"/>
      <c r="C18" s="195"/>
      <c r="D18" s="195" t="s">
        <v>723</v>
      </c>
      <c r="E18" s="195"/>
      <c r="F18" s="195"/>
      <c r="G18" s="195" t="s">
        <v>724</v>
      </c>
    </row>
    <row r="19" spans="2:8" ht="12.75" customHeight="1">
      <c r="B19" s="195"/>
      <c r="C19" s="195" t="s">
        <v>821</v>
      </c>
      <c r="D19" s="195"/>
      <c r="E19" s="195"/>
      <c r="F19" s="195" t="s">
        <v>821</v>
      </c>
    </row>
    <row r="20" spans="2:8" ht="12.75" customHeight="1">
      <c r="B20" s="195"/>
      <c r="C20" s="195" t="s">
        <v>822</v>
      </c>
      <c r="D20" s="195" t="s">
        <v>655</v>
      </c>
      <c r="E20" s="195" t="s">
        <v>823</v>
      </c>
      <c r="F20" s="195" t="s">
        <v>822</v>
      </c>
      <c r="G20" s="195" t="s">
        <v>655</v>
      </c>
      <c r="H20" s="195" t="s">
        <v>823</v>
      </c>
    </row>
    <row r="21" spans="2:8" ht="12.75" customHeight="1">
      <c r="B21" s="195"/>
      <c r="C21" s="195" t="s">
        <v>824</v>
      </c>
      <c r="D21" s="195" t="s">
        <v>825</v>
      </c>
      <c r="E21" s="195" t="s">
        <v>565</v>
      </c>
      <c r="F21" s="195" t="s">
        <v>824</v>
      </c>
      <c r="G21" s="195" t="s">
        <v>825</v>
      </c>
      <c r="H21" s="195" t="s">
        <v>565</v>
      </c>
    </row>
    <row r="22" spans="2:8" ht="12.75" customHeight="1">
      <c r="B22" s="195" t="s">
        <v>826</v>
      </c>
    </row>
    <row r="23" spans="2:8" ht="12.75" customHeight="1">
      <c r="B23" s="195" t="s">
        <v>827</v>
      </c>
      <c r="C23" s="198">
        <v>199043</v>
      </c>
      <c r="D23" s="198">
        <v>-169155</v>
      </c>
      <c r="E23" s="198">
        <v>29888</v>
      </c>
      <c r="F23" s="198">
        <v>198813</v>
      </c>
      <c r="G23" s="198">
        <v>-153243</v>
      </c>
      <c r="H23" s="198">
        <v>45570</v>
      </c>
    </row>
    <row r="24" spans="2:8" ht="12.75" customHeight="1">
      <c r="B24" s="195" t="s">
        <v>828</v>
      </c>
      <c r="C24" s="196">
        <v>274708</v>
      </c>
      <c r="D24" s="196">
        <v>-78689</v>
      </c>
      <c r="E24" s="196">
        <v>196019</v>
      </c>
      <c r="F24" s="196">
        <v>268058</v>
      </c>
      <c r="G24" s="196">
        <v>-43161</v>
      </c>
      <c r="H24" s="196">
        <v>224897</v>
      </c>
    </row>
    <row r="25" spans="2:8" ht="12.75" customHeight="1">
      <c r="B25" s="195" t="s">
        <v>829</v>
      </c>
      <c r="C25" s="196">
        <v>473751</v>
      </c>
      <c r="D25" s="196">
        <v>-247844</v>
      </c>
      <c r="E25" s="196">
        <v>225907</v>
      </c>
      <c r="F25" s="196">
        <v>466871</v>
      </c>
      <c r="G25" s="196">
        <v>-196404</v>
      </c>
      <c r="H25" s="196">
        <v>270467</v>
      </c>
    </row>
    <row r="26" spans="2:8" ht="12.75" customHeight="1">
      <c r="B26" s="195" t="s">
        <v>830</v>
      </c>
    </row>
    <row r="27" spans="2:8" ht="12.75" customHeight="1">
      <c r="B27" s="195" t="s">
        <v>831</v>
      </c>
      <c r="C27" s="196">
        <v>146600</v>
      </c>
      <c r="D27" s="199">
        <v>0</v>
      </c>
      <c r="E27" s="196">
        <v>146600</v>
      </c>
      <c r="F27" s="196">
        <v>146600</v>
      </c>
      <c r="G27" s="199">
        <v>0</v>
      </c>
      <c r="H27" s="196">
        <v>146600</v>
      </c>
    </row>
    <row r="28" spans="2:8" ht="12.75" customHeight="1">
      <c r="B28" s="195" t="s">
        <v>832</v>
      </c>
      <c r="C28" s="198">
        <v>620351</v>
      </c>
      <c r="D28" s="198">
        <v>-247844</v>
      </c>
      <c r="E28" s="198">
        <v>372507</v>
      </c>
      <c r="F28" s="198">
        <v>613471</v>
      </c>
      <c r="G28" s="198">
        <v>-196404</v>
      </c>
      <c r="H28" s="198">
        <v>417067</v>
      </c>
    </row>
  </sheetData>
  <mergeCells count="11">
    <mergeCell ref="A1:H1"/>
    <mergeCell ref="A2:H2"/>
    <mergeCell ref="A3:H3"/>
    <mergeCell ref="A4:H4"/>
    <mergeCell ref="A5:H5"/>
    <mergeCell ref="B16:C16"/>
    <mergeCell ref="A6:H6"/>
    <mergeCell ref="A7:H7"/>
    <mergeCell ref="A8:H8"/>
    <mergeCell ref="A9:H9"/>
    <mergeCell ref="B12:C12"/>
  </mergeCells>
  <hyperlinks>
    <hyperlink ref="A8" location="Table_Of_Contents!A1" display="Table Of Contents" xr:uid="{00000000-0004-0000-2A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V2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5" style="4" customWidth="1" outlineLevel="7"/>
    <col min="3" max="3" width="84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289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610</v>
      </c>
    </row>
    <row r="11" spans="1:3" ht="12.75" customHeight="1">
      <c r="B11" s="195"/>
      <c r="C11" s="195" t="s">
        <v>720</v>
      </c>
    </row>
    <row r="12" spans="1:3" ht="12.75" customHeight="1">
      <c r="B12" s="195"/>
      <c r="C12" s="195" t="s">
        <v>721</v>
      </c>
    </row>
    <row r="14" spans="1:3" ht="12.75" customHeight="1">
      <c r="B14" s="208" t="s">
        <v>833</v>
      </c>
      <c r="C14" s="208"/>
    </row>
    <row r="15" spans="1:3" ht="12.75" customHeight="1">
      <c r="B15" s="198">
        <v>51482</v>
      </c>
      <c r="C15" s="195" t="s">
        <v>834</v>
      </c>
    </row>
    <row r="16" spans="1:3" ht="12.75" customHeight="1">
      <c r="B16" s="196">
        <v>2021</v>
      </c>
      <c r="C16" s="195" t="s">
        <v>835</v>
      </c>
    </row>
    <row r="17" spans="2:3" ht="12.75" customHeight="1">
      <c r="B17" s="208" t="s">
        <v>836</v>
      </c>
      <c r="C17" s="208"/>
    </row>
    <row r="19" spans="2:3" ht="12.75" customHeight="1">
      <c r="B19" s="195"/>
      <c r="C19" s="195" t="s">
        <v>565</v>
      </c>
    </row>
    <row r="20" spans="2:3" ht="12.75" customHeight="1">
      <c r="B20" s="195">
        <v>2024</v>
      </c>
      <c r="C20" s="198">
        <v>49190</v>
      </c>
    </row>
    <row r="21" spans="2:3" ht="12.75" customHeight="1">
      <c r="B21" s="195">
        <v>2025</v>
      </c>
      <c r="C21" s="196">
        <v>36713</v>
      </c>
    </row>
    <row r="22" spans="2:3" ht="12.75" customHeight="1">
      <c r="B22" s="195">
        <v>2026</v>
      </c>
      <c r="C22" s="196">
        <v>32079</v>
      </c>
    </row>
    <row r="23" spans="2:3" ht="12.75" customHeight="1">
      <c r="B23" s="195">
        <v>2027</v>
      </c>
      <c r="C23" s="196">
        <v>27956</v>
      </c>
    </row>
    <row r="24" spans="2:3" ht="12.75" customHeight="1">
      <c r="B24" s="195">
        <v>2028</v>
      </c>
      <c r="C24" s="196">
        <v>27300</v>
      </c>
    </row>
    <row r="25" spans="2:3" ht="12.75" customHeight="1">
      <c r="B25" s="195" t="s">
        <v>813</v>
      </c>
      <c r="C25" s="196">
        <v>52669</v>
      </c>
    </row>
    <row r="26" spans="2:3" ht="12.75" customHeight="1">
      <c r="B26" s="195" t="s">
        <v>384</v>
      </c>
      <c r="C26" s="198">
        <v>225907</v>
      </c>
    </row>
  </sheetData>
  <mergeCells count="11">
    <mergeCell ref="A1:C1"/>
    <mergeCell ref="A2:C2"/>
    <mergeCell ref="A3:C3"/>
    <mergeCell ref="A4:C4"/>
    <mergeCell ref="A5:C5"/>
    <mergeCell ref="B17:C17"/>
    <mergeCell ref="A6:C6"/>
    <mergeCell ref="A7:C7"/>
    <mergeCell ref="A8:C8"/>
    <mergeCell ref="A9:C9"/>
    <mergeCell ref="B14:C14"/>
  </mergeCells>
  <hyperlinks>
    <hyperlink ref="A8" location="Table_Of_Contents!A1" display="Table Of Contents" xr:uid="{00000000-0004-0000-2B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V21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7" style="4" customWidth="1" outlineLevel="7"/>
    <col min="3" max="3" width="19" style="4" customWidth="1" outlineLevel="7"/>
    <col min="4" max="5" width="18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290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789</v>
      </c>
      <c r="E10" s="195" t="s">
        <v>789</v>
      </c>
    </row>
    <row r="11" spans="1:5" ht="12.75" customHeight="1">
      <c r="B11" s="195"/>
      <c r="C11" s="195"/>
      <c r="D11" s="195">
        <v>2023</v>
      </c>
      <c r="E11" s="195">
        <v>2022</v>
      </c>
    </row>
    <row r="12" spans="1:5" ht="12.75" customHeight="1">
      <c r="B12" s="195" t="s">
        <v>837</v>
      </c>
      <c r="C12" s="195" t="s">
        <v>838</v>
      </c>
      <c r="D12" s="198">
        <v>592187</v>
      </c>
      <c r="E12" s="198">
        <v>598438</v>
      </c>
    </row>
    <row r="13" spans="1:5" ht="12.75" customHeight="1">
      <c r="B13" s="195" t="s">
        <v>839</v>
      </c>
      <c r="C13" s="195" t="s">
        <v>840</v>
      </c>
      <c r="D13" s="196">
        <v>528000</v>
      </c>
      <c r="E13" s="196">
        <v>533500</v>
      </c>
    </row>
    <row r="14" spans="1:5" ht="12.75" customHeight="1">
      <c r="B14" s="195" t="s">
        <v>841</v>
      </c>
      <c r="C14" s="195" t="s">
        <v>842</v>
      </c>
      <c r="D14" s="196">
        <v>417563</v>
      </c>
      <c r="E14" s="196">
        <v>421812</v>
      </c>
    </row>
    <row r="15" spans="1:5" ht="12.75" customHeight="1">
      <c r="B15" s="195" t="s">
        <v>841</v>
      </c>
      <c r="C15" s="195" t="s">
        <v>838</v>
      </c>
      <c r="D15" s="196">
        <v>466688</v>
      </c>
      <c r="E15" s="196">
        <v>471437</v>
      </c>
    </row>
    <row r="16" spans="1:5" ht="12.75" customHeight="1">
      <c r="B16" s="208" t="s">
        <v>843</v>
      </c>
      <c r="C16" s="208"/>
      <c r="D16" s="196">
        <v>2004438</v>
      </c>
      <c r="E16" s="196">
        <v>2025187</v>
      </c>
    </row>
    <row r="17" spans="2:5" ht="12.75" customHeight="1">
      <c r="B17" s="208" t="s">
        <v>844</v>
      </c>
      <c r="C17" s="208"/>
      <c r="D17" s="196">
        <v>-20814</v>
      </c>
      <c r="E17" s="196">
        <v>-26306</v>
      </c>
    </row>
    <row r="18" spans="2:5" ht="12.75" customHeight="1">
      <c r="B18" s="208" t="s">
        <v>845</v>
      </c>
      <c r="C18" s="208"/>
      <c r="D18" s="196">
        <v>1983624</v>
      </c>
      <c r="E18" s="196">
        <v>1998881</v>
      </c>
    </row>
    <row r="19" spans="2:5" ht="12.75" customHeight="1">
      <c r="B19" s="208" t="s">
        <v>846</v>
      </c>
      <c r="C19" s="208"/>
      <c r="D19" s="196">
        <v>20750</v>
      </c>
      <c r="E19" s="196">
        <v>20750</v>
      </c>
    </row>
    <row r="20" spans="2:5" ht="12.75" customHeight="1">
      <c r="B20" s="208" t="s">
        <v>847</v>
      </c>
      <c r="C20" s="208"/>
    </row>
    <row r="21" spans="2:5" ht="12.75" customHeight="1">
      <c r="B21" s="208" t="s">
        <v>848</v>
      </c>
      <c r="C21" s="208"/>
      <c r="D21" s="198">
        <v>1962874</v>
      </c>
      <c r="E21" s="198">
        <v>1978131</v>
      </c>
    </row>
  </sheetData>
  <mergeCells count="1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6:C16"/>
    <mergeCell ref="B17:C17"/>
    <mergeCell ref="B18:C18"/>
    <mergeCell ref="B19:C19"/>
    <mergeCell ref="B20:C20"/>
    <mergeCell ref="B21:C21"/>
  </mergeCells>
  <hyperlinks>
    <hyperlink ref="A8" location="Table_Of_Contents!A1" display="Table Of Contents" xr:uid="{00000000-0004-0000-2C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V1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4" style="4" customWidth="1" outlineLevel="7"/>
    <col min="3" max="3" width="18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291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565</v>
      </c>
    </row>
    <row r="11" spans="1:3" ht="12.75" customHeight="1">
      <c r="B11" s="195">
        <v>2024</v>
      </c>
      <c r="C11" s="198">
        <v>20750</v>
      </c>
    </row>
    <row r="12" spans="1:3" ht="12.75" customHeight="1">
      <c r="B12" s="195">
        <v>2025</v>
      </c>
      <c r="C12" s="196">
        <v>600438</v>
      </c>
    </row>
    <row r="13" spans="1:3" ht="12.75" customHeight="1">
      <c r="B13" s="195">
        <v>2026</v>
      </c>
      <c r="C13" s="196">
        <v>419313</v>
      </c>
    </row>
    <row r="14" spans="1:3" ht="12.75" customHeight="1">
      <c r="B14" s="195">
        <v>2027</v>
      </c>
      <c r="C14" s="196">
        <v>10250</v>
      </c>
    </row>
    <row r="15" spans="1:3" ht="12.75" customHeight="1">
      <c r="B15" s="195">
        <v>2028</v>
      </c>
      <c r="C15" s="196">
        <v>10250</v>
      </c>
    </row>
    <row r="16" spans="1:3" ht="12.75" customHeight="1">
      <c r="B16" s="195" t="s">
        <v>813</v>
      </c>
      <c r="C16" s="196">
        <v>943437</v>
      </c>
    </row>
    <row r="17" spans="2:3" ht="12.75" customHeight="1">
      <c r="B17" s="195" t="s">
        <v>384</v>
      </c>
      <c r="C17" s="198">
        <v>2004438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2D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V29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92" style="4" customWidth="1" outlineLevel="7"/>
    <col min="3" max="3" width="16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292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849</v>
      </c>
    </row>
    <row r="12" spans="1:3" ht="12.75" customHeight="1">
      <c r="B12" s="195" t="s">
        <v>850</v>
      </c>
    </row>
    <row r="13" spans="1:3" ht="12.75" customHeight="1">
      <c r="B13" s="195" t="s">
        <v>851</v>
      </c>
    </row>
    <row r="14" spans="1:3" ht="12.75" customHeight="1">
      <c r="B14" s="195" t="s">
        <v>852</v>
      </c>
    </row>
    <row r="15" spans="1:3" ht="12.75" customHeight="1">
      <c r="B15" s="195" t="s">
        <v>853</v>
      </c>
    </row>
    <row r="16" spans="1:3" ht="12.75" customHeight="1">
      <c r="B16" s="195" t="s">
        <v>854</v>
      </c>
    </row>
    <row r="17" spans="2:3" ht="12.75" customHeight="1">
      <c r="B17" s="195" t="s">
        <v>855</v>
      </c>
    </row>
    <row r="18" spans="2:3" ht="12.75" customHeight="1">
      <c r="B18" s="195" t="s">
        <v>856</v>
      </c>
    </row>
    <row r="20" spans="2:3" ht="12.75" customHeight="1">
      <c r="B20" s="195" t="s">
        <v>857</v>
      </c>
    </row>
    <row r="21" spans="2:3" ht="12.75" customHeight="1">
      <c r="B21" s="195" t="s">
        <v>858</v>
      </c>
    </row>
    <row r="23" spans="2:3" ht="12.75" customHeight="1">
      <c r="B23" s="195"/>
      <c r="C23" s="195" t="s">
        <v>859</v>
      </c>
    </row>
    <row r="24" spans="2:3" ht="12.75" customHeight="1">
      <c r="B24" s="195"/>
      <c r="C24" s="195" t="s">
        <v>860</v>
      </c>
    </row>
    <row r="25" spans="2:3" ht="12.75" customHeight="1">
      <c r="B25" s="195" t="s">
        <v>692</v>
      </c>
      <c r="C25" s="198">
        <v>86911</v>
      </c>
    </row>
    <row r="26" spans="2:3" ht="12.75" customHeight="1">
      <c r="B26" s="195" t="s">
        <v>861</v>
      </c>
    </row>
    <row r="27" spans="2:3" ht="12.75" customHeight="1">
      <c r="B27" s="195" t="s">
        <v>862</v>
      </c>
      <c r="C27" s="196">
        <v>-53825</v>
      </c>
    </row>
    <row r="28" spans="2:3" ht="12.75" customHeight="1">
      <c r="B28" s="195" t="s">
        <v>863</v>
      </c>
      <c r="C28" s="196">
        <v>58552</v>
      </c>
    </row>
    <row r="29" spans="2:3" ht="12.75" customHeight="1">
      <c r="B29" s="195" t="s">
        <v>697</v>
      </c>
      <c r="C29" s="198">
        <v>91638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2E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V1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3" style="4" customWidth="1" outlineLevel="7"/>
    <col min="3" max="3" width="15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293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864</v>
      </c>
      <c r="C10" s="195" t="s">
        <v>565</v>
      </c>
    </row>
    <row r="11" spans="1:3" ht="12.75" customHeight="1">
      <c r="B11" s="195">
        <v>2024</v>
      </c>
      <c r="C11" s="198">
        <v>59591</v>
      </c>
    </row>
    <row r="12" spans="1:3" ht="12.75" customHeight="1">
      <c r="B12" s="195">
        <v>2025</v>
      </c>
      <c r="C12" s="196">
        <v>5486</v>
      </c>
    </row>
    <row r="13" spans="1:3" ht="12.75" customHeight="1">
      <c r="B13" s="195">
        <v>2026</v>
      </c>
      <c r="C13" s="196">
        <v>3990</v>
      </c>
    </row>
    <row r="14" spans="1:3" ht="12.75" customHeight="1">
      <c r="B14" s="195">
        <v>2027</v>
      </c>
      <c r="C14" s="196">
        <v>3498</v>
      </c>
    </row>
    <row r="15" spans="1:3" ht="12.75" customHeight="1">
      <c r="B15" s="195">
        <v>2028</v>
      </c>
      <c r="C15" s="196">
        <v>3037</v>
      </c>
    </row>
    <row r="16" spans="1:3" ht="12.75" customHeight="1">
      <c r="B16" s="195" t="s">
        <v>813</v>
      </c>
      <c r="C16" s="196">
        <v>16036</v>
      </c>
    </row>
    <row r="17" spans="2:3" ht="12.75" customHeight="1">
      <c r="B17" s="195" t="s">
        <v>384</v>
      </c>
      <c r="C17" s="198">
        <v>91638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2F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V2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1" style="4" customWidth="1" outlineLevel="7"/>
    <col min="3" max="4" width="2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294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610</v>
      </c>
      <c r="C10" s="208"/>
    </row>
    <row r="11" spans="1:4" ht="12.75" customHeight="1">
      <c r="B11" s="208" t="s">
        <v>720</v>
      </c>
      <c r="C11" s="208"/>
    </row>
    <row r="12" spans="1:4" ht="12.75" customHeight="1">
      <c r="B12" s="208" t="s">
        <v>721</v>
      </c>
      <c r="C12" s="208"/>
    </row>
    <row r="14" spans="1:4" ht="12.75" customHeight="1">
      <c r="B14" s="208" t="s">
        <v>865</v>
      </c>
      <c r="C14" s="208"/>
    </row>
    <row r="16" spans="1:4" ht="12.75" customHeight="1">
      <c r="B16" s="195"/>
      <c r="C16" s="195" t="s">
        <v>723</v>
      </c>
      <c r="D16" s="195" t="s">
        <v>724</v>
      </c>
    </row>
    <row r="17" spans="2:4" ht="12.75" customHeight="1">
      <c r="B17" s="195" t="s">
        <v>866</v>
      </c>
      <c r="C17" s="198">
        <v>15983</v>
      </c>
      <c r="D17" s="198">
        <v>14160</v>
      </c>
    </row>
    <row r="18" spans="2:4" ht="12.75" customHeight="1">
      <c r="B18" s="195" t="s">
        <v>867</v>
      </c>
      <c r="C18" s="196">
        <v>4222</v>
      </c>
      <c r="D18" s="196">
        <v>3806</v>
      </c>
    </row>
    <row r="19" spans="2:4" ht="12.75" customHeight="1">
      <c r="B19" s="195" t="s">
        <v>868</v>
      </c>
      <c r="C19" s="196">
        <v>3296</v>
      </c>
      <c r="D19" s="196">
        <v>5256</v>
      </c>
    </row>
    <row r="20" spans="2:4" ht="12.75" customHeight="1">
      <c r="B20" s="195" t="s">
        <v>869</v>
      </c>
      <c r="C20" s="196">
        <v>32233</v>
      </c>
      <c r="D20" s="196">
        <v>26848</v>
      </c>
    </row>
    <row r="21" spans="2:4" ht="12.75" customHeight="1">
      <c r="B21" s="195" t="s">
        <v>870</v>
      </c>
      <c r="C21" s="196">
        <v>35904</v>
      </c>
      <c r="D21" s="196">
        <v>36841</v>
      </c>
    </row>
    <row r="22" spans="2:4" ht="12.75" customHeight="1">
      <c r="B22" s="195" t="s">
        <v>871</v>
      </c>
      <c r="C22" s="196">
        <v>91638</v>
      </c>
      <c r="D22" s="196">
        <v>86911</v>
      </c>
    </row>
    <row r="23" spans="2:4" ht="12.75" customHeight="1">
      <c r="B23" s="195" t="s">
        <v>872</v>
      </c>
      <c r="C23" s="196">
        <v>32047</v>
      </c>
      <c r="D23" s="196">
        <v>33152</v>
      </c>
    </row>
    <row r="24" spans="2:4" ht="12.75" customHeight="1">
      <c r="B24" s="195" t="s">
        <v>873</v>
      </c>
      <c r="C24" s="198">
        <v>59591</v>
      </c>
      <c r="D24" s="198">
        <v>53759</v>
      </c>
    </row>
  </sheetData>
  <mergeCells count="13">
    <mergeCell ref="A1:D1"/>
    <mergeCell ref="A2:D2"/>
    <mergeCell ref="A3:D3"/>
    <mergeCell ref="A4:D4"/>
    <mergeCell ref="A5:D5"/>
    <mergeCell ref="B11:C11"/>
    <mergeCell ref="B12:C12"/>
    <mergeCell ref="B14:C14"/>
    <mergeCell ref="A6:D6"/>
    <mergeCell ref="A7:D7"/>
    <mergeCell ref="A8:D8"/>
    <mergeCell ref="A9:D9"/>
    <mergeCell ref="B10:C10"/>
  </mergeCells>
  <hyperlinks>
    <hyperlink ref="A8" location="Table_Of_Contents!A1" display="Table Of Contents" xr:uid="{00000000-0004-0000-3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7" style="4" customWidth="1" outlineLevel="7"/>
    <col min="3" max="3" width="15" style="4" customWidth="1" outlineLevel="7"/>
    <col min="4" max="4" width="31" style="4" customWidth="1" outlineLevel="7"/>
    <col min="5" max="5" width="14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295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874</v>
      </c>
      <c r="C12" s="198">
        <v>3909</v>
      </c>
      <c r="D12" s="198">
        <v>3208</v>
      </c>
      <c r="E12" s="198">
        <v>2809</v>
      </c>
    </row>
    <row r="13" spans="1:5" ht="12.75" customHeight="1">
      <c r="B13" s="195" t="s">
        <v>875</v>
      </c>
      <c r="C13" s="196">
        <v>2204</v>
      </c>
      <c r="D13" s="196">
        <v>866</v>
      </c>
      <c r="E13" s="196">
        <v>702</v>
      </c>
    </row>
    <row r="14" spans="1:5" ht="12.75" customHeight="1">
      <c r="B14" s="195" t="s">
        <v>876</v>
      </c>
      <c r="C14" s="196">
        <v>3640</v>
      </c>
      <c r="D14" s="196">
        <v>1909</v>
      </c>
      <c r="E14" s="196">
        <v>1626</v>
      </c>
    </row>
    <row r="15" spans="1:5" ht="12.75" customHeight="1">
      <c r="B15" s="195" t="s">
        <v>877</v>
      </c>
      <c r="C15" s="196">
        <v>3655</v>
      </c>
      <c r="D15" s="199">
        <v>0</v>
      </c>
      <c r="E15" s="199">
        <v>0</v>
      </c>
    </row>
    <row r="16" spans="1:5" ht="12.75" customHeight="1">
      <c r="B16" s="195" t="s">
        <v>878</v>
      </c>
      <c r="C16" s="198">
        <v>13408</v>
      </c>
      <c r="D16" s="198">
        <v>5983</v>
      </c>
      <c r="E16" s="198">
        <v>5137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31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5" style="4" customWidth="1" outlineLevel="7"/>
    <col min="3" max="3" width="14" style="4" customWidth="1" outlineLevel="7"/>
    <col min="4" max="4" width="31" style="4" customWidth="1" outlineLevel="7"/>
    <col min="5" max="5" width="14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296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879</v>
      </c>
      <c r="C12" s="198">
        <v>1004</v>
      </c>
      <c r="D12" s="198">
        <v>2947</v>
      </c>
      <c r="E12" s="198">
        <v>3915</v>
      </c>
    </row>
    <row r="13" spans="1:5" ht="12.75" customHeight="1">
      <c r="B13" s="195" t="s">
        <v>880</v>
      </c>
      <c r="C13" s="196">
        <v>5699</v>
      </c>
      <c r="D13" s="196">
        <v>4202</v>
      </c>
      <c r="E13" s="196">
        <v>4568</v>
      </c>
    </row>
    <row r="14" spans="1:5" ht="12.75" customHeight="1">
      <c r="B14" s="195" t="s">
        <v>881</v>
      </c>
      <c r="C14" s="196">
        <v>795</v>
      </c>
      <c r="D14" s="196">
        <v>540</v>
      </c>
      <c r="E14" s="199">
        <v>0</v>
      </c>
    </row>
    <row r="15" spans="1:5" ht="12.75" customHeight="1">
      <c r="B15" s="195" t="s">
        <v>882</v>
      </c>
      <c r="C15" s="196">
        <v>408</v>
      </c>
      <c r="D15" s="196">
        <v>377</v>
      </c>
      <c r="E15" s="196">
        <v>322</v>
      </c>
    </row>
    <row r="16" spans="1:5" ht="12.75" customHeight="1">
      <c r="B16" s="195" t="s">
        <v>883</v>
      </c>
      <c r="C16" s="198">
        <v>7906</v>
      </c>
      <c r="D16" s="198">
        <v>8066</v>
      </c>
      <c r="E16" s="198">
        <v>8805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3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V2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8" style="4" customWidth="1" outlineLevel="7"/>
    <col min="3" max="3" width="10" style="4" customWidth="1" outlineLevel="7"/>
    <col min="4" max="4" width="14" style="4" customWidth="1" outlineLevel="7"/>
    <col min="5" max="6" width="10" style="4" customWidth="1" outlineLevel="7"/>
    <col min="7" max="7" width="14" style="4" customWidth="1" outlineLevel="7"/>
    <col min="8" max="8" width="10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297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 t="s">
        <v>884</v>
      </c>
    </row>
    <row r="12" spans="1:8" ht="12.75" customHeight="1">
      <c r="B12" s="208" t="s">
        <v>885</v>
      </c>
      <c r="C12" s="208"/>
      <c r="D12" s="208"/>
      <c r="E12" s="208"/>
      <c r="F12" s="208"/>
      <c r="G12" s="208"/>
      <c r="H12" s="208"/>
    </row>
    <row r="13" spans="1:8" ht="12.75" customHeight="1">
      <c r="B13" s="208" t="s">
        <v>886</v>
      </c>
      <c r="C13" s="208"/>
      <c r="D13" s="208"/>
      <c r="E13" s="208"/>
      <c r="F13" s="208"/>
      <c r="G13" s="208"/>
    </row>
    <row r="15" spans="1:8" ht="12.75" customHeight="1">
      <c r="B15" s="208" t="s">
        <v>887</v>
      </c>
      <c r="C15" s="208"/>
      <c r="D15" s="208"/>
      <c r="E15" s="208"/>
      <c r="F15" s="208"/>
      <c r="G15" s="208"/>
      <c r="H15" s="208"/>
    </row>
    <row r="16" spans="1:8" ht="12.75" customHeight="1">
      <c r="B16" s="208" t="s">
        <v>888</v>
      </c>
      <c r="C16" s="208"/>
      <c r="D16" s="208"/>
      <c r="E16" s="208"/>
      <c r="F16" s="208"/>
      <c r="G16" s="208"/>
    </row>
    <row r="18" spans="2:8" ht="12.75" customHeight="1">
      <c r="B18" s="195"/>
      <c r="C18" s="195"/>
      <c r="D18" s="195"/>
      <c r="E18" s="208" t="s">
        <v>403</v>
      </c>
      <c r="F18" s="208"/>
    </row>
    <row r="19" spans="2:8" ht="12.75" customHeight="1">
      <c r="B19" s="195"/>
      <c r="C19" s="195"/>
      <c r="D19" s="195">
        <v>2022</v>
      </c>
      <c r="E19" s="195"/>
      <c r="F19" s="195"/>
      <c r="G19" s="195">
        <v>2021</v>
      </c>
    </row>
    <row r="20" spans="2:8" ht="12.75" customHeight="1">
      <c r="B20" s="195" t="s">
        <v>889</v>
      </c>
      <c r="C20" s="202">
        <v>0.25</v>
      </c>
      <c r="D20" s="199">
        <v>0</v>
      </c>
      <c r="E20" s="202">
        <v>6.25</v>
      </c>
      <c r="F20" s="195"/>
      <c r="G20" s="202">
        <v>6.25</v>
      </c>
    </row>
    <row r="21" spans="2:8" ht="12.75" customHeight="1">
      <c r="B21" s="195" t="s">
        <v>890</v>
      </c>
      <c r="C21" s="200">
        <v>0.28000000000000003</v>
      </c>
      <c r="D21" s="199">
        <v>0</v>
      </c>
      <c r="E21" s="200">
        <v>0.55500000000000005</v>
      </c>
      <c r="F21" s="200">
        <v>0.48799999999999999</v>
      </c>
      <c r="G21" s="199">
        <v>0</v>
      </c>
      <c r="H21" s="200">
        <v>0.49399999999999999</v>
      </c>
    </row>
    <row r="22" spans="2:8" ht="12.75" customHeight="1">
      <c r="B22" s="195" t="s">
        <v>891</v>
      </c>
      <c r="C22" s="200">
        <v>6.4999999999999997E-3</v>
      </c>
      <c r="D22" s="199">
        <v>0</v>
      </c>
      <c r="E22" s="200">
        <v>4.2000000000000003E-2</v>
      </c>
      <c r="F22" s="200">
        <v>1.0500000000000001E-2</v>
      </c>
      <c r="G22" s="199">
        <v>0</v>
      </c>
      <c r="H22" s="200">
        <v>1.21E-2</v>
      </c>
    </row>
    <row r="23" spans="2:8" ht="12.75" customHeight="1">
      <c r="B23" s="195" t="s">
        <v>892</v>
      </c>
      <c r="C23" s="195"/>
      <c r="D23" s="201">
        <v>0</v>
      </c>
      <c r="E23" s="195"/>
      <c r="F23" s="195"/>
      <c r="G23" s="201">
        <v>0</v>
      </c>
    </row>
  </sheetData>
  <mergeCells count="14">
    <mergeCell ref="A1:H1"/>
    <mergeCell ref="A2:H2"/>
    <mergeCell ref="A3:H3"/>
    <mergeCell ref="A4:H4"/>
    <mergeCell ref="A5:H5"/>
    <mergeCell ref="B13:G13"/>
    <mergeCell ref="B15:H15"/>
    <mergeCell ref="B16:G16"/>
    <mergeCell ref="E18:F18"/>
    <mergeCell ref="A6:H6"/>
    <mergeCell ref="A7:H7"/>
    <mergeCell ref="A8:H8"/>
    <mergeCell ref="A9:H9"/>
    <mergeCell ref="B12:H12"/>
  </mergeCells>
  <hyperlinks>
    <hyperlink ref="A8" location="Table_Of_Contents!A1" display="Table Of Contents" xr:uid="{00000000-0004-0000-3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V2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9" style="4" customWidth="1" outlineLevel="7"/>
    <col min="3" max="3" width="17" style="4" customWidth="1" outlineLevel="7"/>
    <col min="4" max="5" width="19" style="4" customWidth="1" outlineLevel="7"/>
    <col min="6" max="6" width="10" style="4" customWidth="1" outlineLevel="7"/>
    <col min="7" max="7" width="15" style="4" customWidth="1" outlineLevel="7"/>
    <col min="8" max="256" width="21.6640625" style="4" customWidth="1"/>
  </cols>
  <sheetData>
    <row r="1" spans="1:7" ht="12.75" customHeight="1">
      <c r="A1" s="206" t="s">
        <v>243</v>
      </c>
      <c r="B1" s="206"/>
      <c r="C1" s="206"/>
      <c r="D1" s="206"/>
      <c r="E1" s="206"/>
      <c r="F1" s="206"/>
      <c r="G1" s="206"/>
    </row>
    <row r="2" spans="1:7" ht="12.75" customHeight="1">
      <c r="A2" s="206"/>
      <c r="B2" s="206"/>
      <c r="C2" s="206"/>
      <c r="D2" s="206"/>
      <c r="E2" s="206"/>
      <c r="F2" s="206"/>
      <c r="G2" s="206"/>
    </row>
    <row r="3" spans="1:7" ht="12.75" customHeight="1">
      <c r="A3" s="206" t="s">
        <v>244</v>
      </c>
      <c r="B3" s="206"/>
      <c r="C3" s="206"/>
      <c r="D3" s="206"/>
      <c r="E3" s="206"/>
      <c r="F3" s="206"/>
      <c r="G3" s="206"/>
    </row>
    <row r="4" spans="1:7" ht="12.75" customHeight="1">
      <c r="A4" s="206" t="s">
        <v>298</v>
      </c>
      <c r="B4" s="206"/>
      <c r="C4" s="206"/>
      <c r="D4" s="206"/>
      <c r="E4" s="206"/>
      <c r="F4" s="206"/>
      <c r="G4" s="206"/>
    </row>
    <row r="5" spans="1:7" ht="12.75" customHeight="1">
      <c r="A5" s="206" t="s">
        <v>246</v>
      </c>
      <c r="B5" s="206"/>
      <c r="C5" s="206"/>
      <c r="D5" s="206"/>
      <c r="E5" s="206"/>
      <c r="F5" s="206"/>
      <c r="G5" s="206"/>
    </row>
    <row r="6" spans="1:7" ht="12.75" customHeight="1">
      <c r="A6" s="206" t="s">
        <v>247</v>
      </c>
      <c r="B6" s="206"/>
      <c r="C6" s="206"/>
      <c r="D6" s="206"/>
      <c r="E6" s="206"/>
      <c r="F6" s="206"/>
      <c r="G6" s="206"/>
    </row>
    <row r="7" spans="1:7" ht="12.75" customHeight="1">
      <c r="A7" s="206" t="s">
        <v>248</v>
      </c>
      <c r="B7" s="206"/>
      <c r="C7" s="206"/>
      <c r="D7" s="206"/>
      <c r="E7" s="206"/>
      <c r="F7" s="206"/>
      <c r="G7" s="206"/>
    </row>
    <row r="8" spans="1:7" ht="12.75" customHeight="1">
      <c r="A8" s="207" t="s">
        <v>249</v>
      </c>
      <c r="B8" s="207"/>
      <c r="C8" s="207"/>
      <c r="D8" s="207"/>
      <c r="E8" s="207"/>
      <c r="F8" s="207"/>
      <c r="G8" s="207"/>
    </row>
    <row r="9" spans="1:7" ht="12.75" customHeight="1">
      <c r="A9" s="206"/>
      <c r="B9" s="206"/>
      <c r="C9" s="206"/>
      <c r="D9" s="206"/>
      <c r="E9" s="206"/>
      <c r="F9" s="206"/>
      <c r="G9" s="206"/>
    </row>
    <row r="10" spans="1:7" ht="12.75" customHeight="1">
      <c r="B10" s="208" t="s">
        <v>610</v>
      </c>
      <c r="C10" s="208"/>
    </row>
    <row r="11" spans="1:7" ht="12.75" customHeight="1">
      <c r="B11" s="208" t="s">
        <v>720</v>
      </c>
      <c r="C11" s="208"/>
    </row>
    <row r="12" spans="1:7" ht="12.75" customHeight="1">
      <c r="B12" s="208" t="s">
        <v>721</v>
      </c>
      <c r="C12" s="208"/>
    </row>
    <row r="14" spans="1:7" ht="12.75" customHeight="1">
      <c r="B14" s="208" t="s">
        <v>893</v>
      </c>
      <c r="C14" s="208"/>
    </row>
    <row r="15" spans="1:7" ht="12.75" customHeight="1">
      <c r="B15" s="195" t="s">
        <v>894</v>
      </c>
    </row>
    <row r="17" spans="2:7" ht="12.75" customHeight="1">
      <c r="B17" s="195"/>
      <c r="C17" s="195"/>
      <c r="D17" s="195"/>
      <c r="E17" s="195" t="s">
        <v>895</v>
      </c>
    </row>
    <row r="18" spans="2:7" ht="12.75" customHeight="1">
      <c r="B18" s="195"/>
      <c r="C18" s="195"/>
      <c r="D18" s="195"/>
      <c r="E18" s="195" t="s">
        <v>896</v>
      </c>
    </row>
    <row r="19" spans="2:7" ht="12.75" customHeight="1">
      <c r="B19" s="195"/>
      <c r="C19" s="195"/>
      <c r="D19" s="195" t="s">
        <v>895</v>
      </c>
      <c r="E19" s="195" t="s">
        <v>897</v>
      </c>
      <c r="F19" s="195"/>
      <c r="G19" s="195" t="s">
        <v>898</v>
      </c>
    </row>
    <row r="20" spans="2:7" ht="12.75" customHeight="1">
      <c r="B20" s="195"/>
      <c r="C20" s="195" t="s">
        <v>884</v>
      </c>
      <c r="D20" s="195" t="s">
        <v>899</v>
      </c>
      <c r="E20" s="195" t="s">
        <v>900</v>
      </c>
      <c r="F20" s="195"/>
      <c r="G20" s="195" t="s">
        <v>901</v>
      </c>
    </row>
    <row r="21" spans="2:7" ht="12.75" customHeight="1">
      <c r="B21" s="195" t="s">
        <v>902</v>
      </c>
      <c r="C21" s="196">
        <v>869939</v>
      </c>
      <c r="D21" s="197">
        <v>45.85</v>
      </c>
    </row>
    <row r="22" spans="2:7" ht="12.75" customHeight="1">
      <c r="B22" s="195" t="s">
        <v>903</v>
      </c>
      <c r="C22" s="199">
        <v>0</v>
      </c>
      <c r="D22" s="197">
        <v>0</v>
      </c>
    </row>
    <row r="23" spans="2:7" ht="12.75" customHeight="1">
      <c r="B23" s="195" t="s">
        <v>904</v>
      </c>
      <c r="C23" s="196">
        <v>-212320</v>
      </c>
      <c r="D23" s="197">
        <v>37.94</v>
      </c>
      <c r="E23" s="195"/>
      <c r="F23" s="195"/>
      <c r="G23" s="198">
        <v>8776</v>
      </c>
    </row>
    <row r="24" spans="2:7" ht="12.75" customHeight="1">
      <c r="B24" s="195" t="s">
        <v>905</v>
      </c>
      <c r="C24" s="196">
        <v>-47647</v>
      </c>
      <c r="D24" s="197">
        <v>76.95</v>
      </c>
    </row>
    <row r="25" spans="2:7" ht="12.75" customHeight="1">
      <c r="B25" s="195" t="s">
        <v>906</v>
      </c>
      <c r="C25" s="196">
        <v>609972</v>
      </c>
      <c r="D25" s="197">
        <v>46</v>
      </c>
      <c r="E25" s="195"/>
      <c r="F25" s="202">
        <v>4.4000000000000004</v>
      </c>
      <c r="G25" s="198">
        <v>17509</v>
      </c>
    </row>
    <row r="26" spans="2:7" ht="12.75" customHeight="1">
      <c r="B26" s="195" t="s">
        <v>907</v>
      </c>
    </row>
    <row r="27" spans="2:7" ht="12.75" customHeight="1">
      <c r="B27" s="195" t="s">
        <v>908</v>
      </c>
      <c r="C27" s="196">
        <v>609972</v>
      </c>
      <c r="D27" s="197">
        <v>46</v>
      </c>
      <c r="E27" s="195"/>
      <c r="F27" s="202">
        <v>4.4000000000000004</v>
      </c>
      <c r="G27" s="198">
        <v>17509</v>
      </c>
    </row>
    <row r="28" spans="2:7" ht="12.75" customHeight="1">
      <c r="B28" s="195" t="s">
        <v>909</v>
      </c>
      <c r="C28" s="196">
        <v>515792</v>
      </c>
      <c r="D28" s="197">
        <v>40.369999999999997</v>
      </c>
      <c r="E28" s="195"/>
      <c r="F28" s="202">
        <v>4.4000000000000004</v>
      </c>
      <c r="G28" s="198">
        <v>17355</v>
      </c>
    </row>
  </sheetData>
  <mergeCells count="13">
    <mergeCell ref="A1:G1"/>
    <mergeCell ref="A2:G2"/>
    <mergeCell ref="A3:G3"/>
    <mergeCell ref="A4:G4"/>
    <mergeCell ref="A5:G5"/>
    <mergeCell ref="B11:C11"/>
    <mergeCell ref="B12:C12"/>
    <mergeCell ref="B14:C14"/>
    <mergeCell ref="A6:G6"/>
    <mergeCell ref="A7:G7"/>
    <mergeCell ref="A8:G8"/>
    <mergeCell ref="A9:G9"/>
    <mergeCell ref="B10:C10"/>
  </mergeCells>
  <hyperlinks>
    <hyperlink ref="A8" location="Table_Of_Contents!A1" display="Table Of Contents" xr:uid="{00000000-0004-0000-34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9" style="4" customWidth="1" outlineLevel="7"/>
    <col min="3" max="3" width="24" style="4" customWidth="1" outlineLevel="7"/>
    <col min="4" max="4" width="19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299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/>
      <c r="D10" s="195" t="s">
        <v>895</v>
      </c>
    </row>
    <row r="11" spans="1:4" ht="12.75" customHeight="1">
      <c r="B11" s="195"/>
      <c r="C11" s="195" t="s">
        <v>910</v>
      </c>
      <c r="D11" s="195" t="s">
        <v>911</v>
      </c>
    </row>
    <row r="12" spans="1:4" ht="12.75" customHeight="1">
      <c r="B12" s="195" t="s">
        <v>912</v>
      </c>
      <c r="C12" s="196">
        <v>105364</v>
      </c>
      <c r="D12" s="197">
        <v>77.47</v>
      </c>
    </row>
    <row r="13" spans="1:4" ht="12.75" customHeight="1">
      <c r="B13" s="195" t="s">
        <v>903</v>
      </c>
      <c r="C13" s="196">
        <v>150685</v>
      </c>
      <c r="D13" s="197">
        <v>75.709999999999994</v>
      </c>
    </row>
    <row r="14" spans="1:4" ht="12.75" customHeight="1">
      <c r="B14" s="195" t="s">
        <v>913</v>
      </c>
      <c r="C14" s="196">
        <v>-53469</v>
      </c>
      <c r="D14" s="197">
        <v>74.739999999999995</v>
      </c>
    </row>
    <row r="15" spans="1:4" ht="12.75" customHeight="1">
      <c r="B15" s="195" t="s">
        <v>905</v>
      </c>
      <c r="C15" s="196">
        <v>-69824</v>
      </c>
      <c r="D15" s="197">
        <v>77.37</v>
      </c>
    </row>
    <row r="16" spans="1:4" ht="12.75" customHeight="1">
      <c r="B16" s="195" t="s">
        <v>914</v>
      </c>
      <c r="C16" s="196">
        <v>132756</v>
      </c>
      <c r="D16" s="197">
        <v>76.62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35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V21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9" style="4" customWidth="1" outlineLevel="7"/>
    <col min="3" max="3" width="27" style="4" customWidth="1" outlineLevel="7"/>
    <col min="4" max="4" width="19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300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 t="s">
        <v>610</v>
      </c>
    </row>
    <row r="11" spans="1:4" ht="12.75" customHeight="1">
      <c r="B11" s="195" t="s">
        <v>720</v>
      </c>
    </row>
    <row r="12" spans="1:4" ht="12.75" customHeight="1">
      <c r="B12" s="195" t="s">
        <v>721</v>
      </c>
    </row>
    <row r="14" spans="1:4" ht="12.75" customHeight="1">
      <c r="B14" s="195"/>
      <c r="C14" s="195"/>
      <c r="D14" s="195" t="s">
        <v>895</v>
      </c>
    </row>
    <row r="15" spans="1:4" ht="12.75" customHeight="1">
      <c r="B15" s="195"/>
      <c r="C15" s="195" t="s">
        <v>915</v>
      </c>
      <c r="D15" s="195" t="s">
        <v>911</v>
      </c>
    </row>
    <row r="16" spans="1:4" ht="12.75" customHeight="1">
      <c r="B16" s="195" t="s">
        <v>912</v>
      </c>
      <c r="C16" s="196">
        <v>28944</v>
      </c>
      <c r="D16" s="197">
        <v>82.61</v>
      </c>
    </row>
    <row r="17" spans="2:4" ht="12.75" customHeight="1">
      <c r="B17" s="195" t="s">
        <v>903</v>
      </c>
      <c r="C17" s="196">
        <v>66053</v>
      </c>
      <c r="D17" s="197">
        <v>75.28</v>
      </c>
    </row>
    <row r="18" spans="2:4" ht="12.75" customHeight="1">
      <c r="B18" s="195" t="s">
        <v>913</v>
      </c>
      <c r="C18" s="199">
        <v>0</v>
      </c>
      <c r="D18" s="197">
        <v>0</v>
      </c>
    </row>
    <row r="19" spans="2:4" ht="12.75" customHeight="1">
      <c r="B19" s="195" t="s">
        <v>905</v>
      </c>
      <c r="C19" s="196">
        <v>-46609</v>
      </c>
      <c r="D19" s="197">
        <v>78.03</v>
      </c>
    </row>
    <row r="20" spans="2:4" ht="12.75" customHeight="1">
      <c r="B20" s="195" t="s">
        <v>914</v>
      </c>
      <c r="C20" s="196">
        <v>48388</v>
      </c>
      <c r="D20" s="197">
        <v>77.02</v>
      </c>
    </row>
    <row r="21" spans="2:4" ht="12.75" customHeight="1">
      <c r="B21" s="195" t="s">
        <v>916</v>
      </c>
      <c r="C21" s="196">
        <v>49179</v>
      </c>
      <c r="D21" s="197">
        <v>76.989999999999995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36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V3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3" style="4" customWidth="1" outlineLevel="7"/>
    <col min="3" max="3" width="19" style="4" customWidth="1" outlineLevel="7"/>
    <col min="4" max="4" width="31" style="4" customWidth="1" outlineLevel="7"/>
    <col min="5" max="5" width="19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301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208" t="s">
        <v>610</v>
      </c>
      <c r="C10" s="208"/>
    </row>
    <row r="11" spans="1:5" ht="12.75" customHeight="1">
      <c r="B11" s="208" t="s">
        <v>720</v>
      </c>
      <c r="C11" s="208"/>
    </row>
    <row r="12" spans="1:5" ht="12.75" customHeight="1">
      <c r="B12" s="208" t="s">
        <v>721</v>
      </c>
      <c r="C12" s="208"/>
    </row>
    <row r="14" spans="1:5" ht="12.75" customHeight="1">
      <c r="B14" s="208" t="s">
        <v>917</v>
      </c>
      <c r="C14" s="208"/>
    </row>
    <row r="15" spans="1:5" ht="12.75" customHeight="1">
      <c r="B15" s="208" t="s">
        <v>918</v>
      </c>
      <c r="C15" s="208"/>
    </row>
    <row r="16" spans="1:5" ht="12.75" customHeight="1">
      <c r="B16" s="195" t="s">
        <v>919</v>
      </c>
    </row>
    <row r="17" spans="2:5" ht="12.75" customHeight="1">
      <c r="B17" s="195"/>
      <c r="C17" s="195"/>
      <c r="D17" s="195" t="s">
        <v>403</v>
      </c>
    </row>
    <row r="18" spans="2:5" ht="12.75" customHeight="1">
      <c r="B18" s="195"/>
      <c r="C18" s="195">
        <v>2023</v>
      </c>
      <c r="D18" s="195">
        <v>2022</v>
      </c>
      <c r="E18" s="195">
        <v>2021</v>
      </c>
    </row>
    <row r="19" spans="2:5" ht="12.75" customHeight="1">
      <c r="B19" s="195" t="s">
        <v>920</v>
      </c>
    </row>
    <row r="20" spans="2:5" ht="12.75" customHeight="1">
      <c r="B20" s="195" t="s">
        <v>132</v>
      </c>
      <c r="C20" s="198">
        <v>147035</v>
      </c>
      <c r="D20" s="198">
        <v>110456</v>
      </c>
      <c r="E20" s="198">
        <v>46122</v>
      </c>
    </row>
    <row r="21" spans="2:5" ht="12.75" customHeight="1">
      <c r="B21" s="195" t="s">
        <v>921</v>
      </c>
      <c r="C21" s="196">
        <v>8722</v>
      </c>
      <c r="D21" s="196">
        <v>11054</v>
      </c>
      <c r="E21" s="196">
        <v>3348</v>
      </c>
    </row>
    <row r="22" spans="2:5" ht="12.75" customHeight="1">
      <c r="B22" s="195" t="s">
        <v>922</v>
      </c>
    </row>
    <row r="23" spans="2:5" ht="12.75" customHeight="1">
      <c r="B23" s="195" t="s">
        <v>923</v>
      </c>
      <c r="C23" s="198">
        <v>138313</v>
      </c>
      <c r="D23" s="198">
        <v>99402</v>
      </c>
      <c r="E23" s="198">
        <v>42774</v>
      </c>
    </row>
    <row r="24" spans="2:5" ht="12.75" customHeight="1">
      <c r="B24" s="195" t="s">
        <v>924</v>
      </c>
    </row>
    <row r="25" spans="2:5" ht="12.75" customHeight="1">
      <c r="B25" s="195" t="s">
        <v>925</v>
      </c>
    </row>
    <row r="26" spans="2:5" ht="12.75" customHeight="1">
      <c r="B26" s="195" t="s">
        <v>926</v>
      </c>
      <c r="C26" s="196">
        <v>84896397</v>
      </c>
      <c r="D26" s="196">
        <v>84136819</v>
      </c>
      <c r="E26" s="196">
        <v>83295580</v>
      </c>
    </row>
    <row r="27" spans="2:5" ht="12.75" customHeight="1">
      <c r="B27" s="195" t="s">
        <v>927</v>
      </c>
    </row>
    <row r="28" spans="2:5" ht="12.75" customHeight="1">
      <c r="B28" s="195" t="s">
        <v>879</v>
      </c>
      <c r="C28" s="196">
        <v>232630</v>
      </c>
      <c r="D28" s="196">
        <v>351200</v>
      </c>
      <c r="E28" s="196">
        <v>540381</v>
      </c>
    </row>
    <row r="29" spans="2:5" ht="12.75" customHeight="1">
      <c r="B29" s="195" t="s">
        <v>910</v>
      </c>
      <c r="C29" s="196">
        <v>44785</v>
      </c>
      <c r="D29" s="196">
        <v>54864</v>
      </c>
      <c r="E29" s="196">
        <v>58188</v>
      </c>
    </row>
    <row r="30" spans="2:5" ht="12.75" customHeight="1">
      <c r="B30" s="195" t="s">
        <v>928</v>
      </c>
      <c r="C30" s="196">
        <v>11106</v>
      </c>
      <c r="D30" s="196">
        <v>1215</v>
      </c>
      <c r="E30" s="199">
        <v>0</v>
      </c>
    </row>
    <row r="31" spans="2:5" ht="12.75" customHeight="1">
      <c r="B31" s="195" t="s">
        <v>925</v>
      </c>
    </row>
    <row r="32" spans="2:5" ht="12.75" customHeight="1">
      <c r="B32" s="195" t="s">
        <v>929</v>
      </c>
      <c r="C32" s="196">
        <v>85184918</v>
      </c>
      <c r="D32" s="196">
        <v>84544098</v>
      </c>
      <c r="E32" s="196">
        <v>83894149</v>
      </c>
    </row>
    <row r="33" spans="2:5" ht="12.75" customHeight="1">
      <c r="B33" s="195" t="s">
        <v>930</v>
      </c>
      <c r="C33" s="197">
        <v>1.63</v>
      </c>
      <c r="D33" s="197">
        <v>1.18</v>
      </c>
      <c r="E33" s="197">
        <v>0.51</v>
      </c>
    </row>
    <row r="34" spans="2:5" ht="12.75" customHeight="1">
      <c r="B34" s="195" t="s">
        <v>931</v>
      </c>
      <c r="C34" s="197">
        <v>1.62</v>
      </c>
      <c r="D34" s="197">
        <v>1.18</v>
      </c>
      <c r="E34" s="197">
        <v>0.51</v>
      </c>
    </row>
  </sheetData>
  <mergeCells count="14">
    <mergeCell ref="A1:E1"/>
    <mergeCell ref="A2:E2"/>
    <mergeCell ref="A3:E3"/>
    <mergeCell ref="A4:E4"/>
    <mergeCell ref="A5:E5"/>
    <mergeCell ref="B11:C11"/>
    <mergeCell ref="B12:C12"/>
    <mergeCell ref="B14:C14"/>
    <mergeCell ref="B15:C15"/>
    <mergeCell ref="A6:E6"/>
    <mergeCell ref="A7:E7"/>
    <mergeCell ref="A8:E8"/>
    <mergeCell ref="A9:E9"/>
    <mergeCell ref="B10:C10"/>
  </mergeCells>
  <hyperlinks>
    <hyperlink ref="A8" location="Table_Of_Contents!A1" display="Table Of Contents" xr:uid="{00000000-0004-0000-37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V1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7" style="4" customWidth="1" outlineLevel="7"/>
    <col min="3" max="3" width="18" style="4" customWidth="1" outlineLevel="7"/>
    <col min="4" max="4" width="31" style="4" customWidth="1" outlineLevel="7"/>
    <col min="5" max="5" width="18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302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678</v>
      </c>
      <c r="C12" s="196">
        <v>3735109</v>
      </c>
      <c r="D12" s="196">
        <v>5867367</v>
      </c>
      <c r="E12" s="196">
        <v>3323399</v>
      </c>
    </row>
    <row r="13" spans="1:5" ht="12.75" customHeight="1">
      <c r="B13" s="195" t="s">
        <v>879</v>
      </c>
      <c r="C13" s="196">
        <v>248647</v>
      </c>
      <c r="D13" s="196">
        <v>244660</v>
      </c>
      <c r="E13" s="196">
        <v>160833</v>
      </c>
    </row>
    <row r="14" spans="1:5" ht="12.75" customHeight="1">
      <c r="B14" s="195" t="s">
        <v>910</v>
      </c>
      <c r="C14" s="196">
        <v>4251</v>
      </c>
      <c r="D14" s="196">
        <v>11963</v>
      </c>
      <c r="E14" s="196">
        <v>114</v>
      </c>
    </row>
    <row r="15" spans="1:5" ht="12.75" customHeight="1">
      <c r="B15" s="195" t="s">
        <v>928</v>
      </c>
      <c r="C15" s="196">
        <v>1276</v>
      </c>
      <c r="D15" s="196">
        <v>1066</v>
      </c>
      <c r="E15" s="196">
        <v>0</v>
      </c>
    </row>
    <row r="16" spans="1:5" ht="12.75" customHeight="1">
      <c r="B16" s="195" t="s">
        <v>384</v>
      </c>
      <c r="C16" s="196">
        <v>3989283</v>
      </c>
      <c r="D16" s="196">
        <v>6125056</v>
      </c>
      <c r="E16" s="196">
        <v>3484346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38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V1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6" style="4" customWidth="1" outlineLevel="7"/>
    <col min="3" max="3" width="17" style="4" customWidth="1" outlineLevel="7"/>
    <col min="4" max="4" width="31" style="4" customWidth="1" outlineLevel="7"/>
    <col min="5" max="5" width="1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303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932</v>
      </c>
      <c r="C12" s="198">
        <v>205890</v>
      </c>
      <c r="D12" s="198">
        <v>158345</v>
      </c>
      <c r="E12" s="198">
        <v>52425</v>
      </c>
    </row>
    <row r="13" spans="1:5" ht="12.75" customHeight="1">
      <c r="B13" s="195" t="s">
        <v>933</v>
      </c>
      <c r="C13" s="196">
        <v>1651</v>
      </c>
      <c r="D13" s="196">
        <v>3093</v>
      </c>
      <c r="E13" s="196">
        <v>-465</v>
      </c>
    </row>
    <row r="14" spans="1:5" ht="12.75" customHeight="1">
      <c r="B14" s="195" t="s">
        <v>934</v>
      </c>
      <c r="C14" s="198">
        <v>207541</v>
      </c>
      <c r="D14" s="198">
        <v>161438</v>
      </c>
      <c r="E14" s="198">
        <v>51960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39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V2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9" style="4" customWidth="1" outlineLevel="7"/>
    <col min="3" max="3" width="15" style="4" customWidth="1" outlineLevel="7"/>
    <col min="4" max="4" width="31" style="4" customWidth="1" outlineLevel="7"/>
    <col min="5" max="5" width="15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304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208" t="s">
        <v>610</v>
      </c>
      <c r="C10" s="208"/>
      <c r="D10" s="208"/>
      <c r="E10" s="208"/>
    </row>
    <row r="11" spans="1:5" ht="12.75" customHeight="1">
      <c r="B11" s="208" t="s">
        <v>720</v>
      </c>
      <c r="C11" s="208"/>
      <c r="D11" s="208"/>
      <c r="E11" s="208"/>
    </row>
    <row r="12" spans="1:5" ht="12.75" customHeight="1">
      <c r="B12" s="208" t="s">
        <v>721</v>
      </c>
      <c r="C12" s="208"/>
      <c r="D12" s="208"/>
      <c r="E12" s="208"/>
    </row>
    <row r="14" spans="1:5" ht="12.75" customHeight="1">
      <c r="B14" s="208" t="s">
        <v>935</v>
      </c>
      <c r="C14" s="208"/>
      <c r="D14" s="208"/>
    </row>
    <row r="16" spans="1:5" ht="12.75" customHeight="1">
      <c r="B16" s="195"/>
      <c r="C16" s="195"/>
      <c r="D16" s="195" t="s">
        <v>403</v>
      </c>
    </row>
    <row r="17" spans="2:5" ht="12.75" customHeight="1">
      <c r="B17" s="195"/>
      <c r="C17" s="195">
        <v>2023</v>
      </c>
      <c r="D17" s="195">
        <v>2022</v>
      </c>
      <c r="E17" s="195">
        <v>2021</v>
      </c>
    </row>
    <row r="18" spans="2:5" ht="12.75" customHeight="1">
      <c r="B18" s="195" t="s">
        <v>796</v>
      </c>
    </row>
    <row r="19" spans="2:5" ht="12.75" customHeight="1">
      <c r="B19" s="195" t="s">
        <v>936</v>
      </c>
      <c r="C19" s="198">
        <v>2338</v>
      </c>
      <c r="D19" s="197">
        <v>0</v>
      </c>
      <c r="E19" s="198">
        <v>-314</v>
      </c>
    </row>
    <row r="20" spans="2:5" ht="12.75" customHeight="1">
      <c r="B20" s="195" t="s">
        <v>937</v>
      </c>
      <c r="C20" s="196">
        <v>3853</v>
      </c>
      <c r="D20" s="196">
        <v>842</v>
      </c>
      <c r="E20" s="196">
        <v>4197</v>
      </c>
    </row>
    <row r="21" spans="2:5" ht="12.75" customHeight="1">
      <c r="B21" s="195" t="s">
        <v>933</v>
      </c>
      <c r="C21" s="196">
        <v>1132</v>
      </c>
      <c r="D21" s="196">
        <v>1055</v>
      </c>
      <c r="E21" s="196">
        <v>248</v>
      </c>
    </row>
    <row r="22" spans="2:5" ht="12.75" customHeight="1">
      <c r="B22" s="195" t="s">
        <v>938</v>
      </c>
      <c r="C22" s="196">
        <v>7323</v>
      </c>
      <c r="D22" s="196">
        <v>1897</v>
      </c>
      <c r="E22" s="196">
        <v>4131</v>
      </c>
    </row>
    <row r="23" spans="2:5" ht="12.75" customHeight="1">
      <c r="B23" s="195" t="s">
        <v>939</v>
      </c>
    </row>
    <row r="24" spans="2:5" ht="12.75" customHeight="1">
      <c r="B24" s="195" t="s">
        <v>936</v>
      </c>
      <c r="C24" s="196">
        <v>41010</v>
      </c>
      <c r="D24" s="196">
        <v>27401</v>
      </c>
      <c r="E24" s="196">
        <v>11079</v>
      </c>
    </row>
    <row r="25" spans="2:5" ht="12.75" customHeight="1">
      <c r="B25" s="195" t="s">
        <v>937</v>
      </c>
      <c r="C25" s="196">
        <v>10136</v>
      </c>
      <c r="D25" s="196">
        <v>21049</v>
      </c>
      <c r="E25" s="196">
        <v>-9750</v>
      </c>
    </row>
    <row r="26" spans="2:5" ht="12.75" customHeight="1">
      <c r="B26" s="195" t="s">
        <v>933</v>
      </c>
      <c r="C26" s="196">
        <v>43</v>
      </c>
      <c r="D26" s="196">
        <v>168</v>
      </c>
      <c r="E26" s="196">
        <v>199</v>
      </c>
    </row>
    <row r="27" spans="2:5" ht="12.75" customHeight="1">
      <c r="B27" s="195" t="s">
        <v>940</v>
      </c>
      <c r="C27" s="196">
        <v>51189</v>
      </c>
      <c r="D27" s="196">
        <v>48618</v>
      </c>
      <c r="E27" s="196">
        <v>1528</v>
      </c>
    </row>
    <row r="28" spans="2:5" ht="12.75" customHeight="1">
      <c r="B28" s="195" t="s">
        <v>71</v>
      </c>
      <c r="C28" s="198">
        <v>58512</v>
      </c>
      <c r="D28" s="198">
        <v>50515</v>
      </c>
      <c r="E28" s="198">
        <v>5659</v>
      </c>
    </row>
  </sheetData>
  <mergeCells count="13">
    <mergeCell ref="A1:E1"/>
    <mergeCell ref="A2:E2"/>
    <mergeCell ref="A3:E3"/>
    <mergeCell ref="A4:E4"/>
    <mergeCell ref="A5:E5"/>
    <mergeCell ref="B11:E11"/>
    <mergeCell ref="B12:E12"/>
    <mergeCell ref="B14:D14"/>
    <mergeCell ref="A6:E6"/>
    <mergeCell ref="A7:E7"/>
    <mergeCell ref="A8:E8"/>
    <mergeCell ref="A9:E9"/>
    <mergeCell ref="B10:E10"/>
  </mergeCells>
  <hyperlinks>
    <hyperlink ref="A8" location="Table_Of_Contents!A1" display="Table Of Contents" xr:uid="{00000000-0004-0000-3A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V23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2" style="4" customWidth="1" outlineLevel="7"/>
    <col min="3" max="3" width="14" style="4" customWidth="1" outlineLevel="7"/>
    <col min="4" max="4" width="31" style="4" customWidth="1" outlineLevel="7"/>
    <col min="5" max="5" width="14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305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403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941</v>
      </c>
      <c r="C12" s="200">
        <v>0.21</v>
      </c>
      <c r="D12" s="200">
        <v>0.21</v>
      </c>
      <c r="E12" s="200">
        <v>0.21</v>
      </c>
    </row>
    <row r="13" spans="1:5" ht="12.75" customHeight="1">
      <c r="B13" s="195" t="s">
        <v>942</v>
      </c>
      <c r="C13" s="200">
        <v>4.2000000000000003E-2</v>
      </c>
      <c r="D13" s="200">
        <v>0.04</v>
      </c>
      <c r="E13" s="200">
        <v>6.6000000000000003E-2</v>
      </c>
    </row>
    <row r="14" spans="1:5" ht="12.75" customHeight="1">
      <c r="B14" s="195" t="s">
        <v>943</v>
      </c>
      <c r="C14" s="200">
        <v>1.4E-2</v>
      </c>
      <c r="D14" s="200">
        <v>8.5999999999999993E-2</v>
      </c>
      <c r="E14" s="200">
        <v>-0.22700000000000001</v>
      </c>
    </row>
    <row r="15" spans="1:5" ht="12.75" customHeight="1">
      <c r="B15" s="195" t="s">
        <v>944</v>
      </c>
      <c r="C15" s="200">
        <v>-2E-3</v>
      </c>
      <c r="D15" s="200">
        <v>-1.7999999999999999E-2</v>
      </c>
      <c r="E15" s="200">
        <v>4.7E-2</v>
      </c>
    </row>
    <row r="16" spans="1:5" ht="12.75" customHeight="1">
      <c r="B16" s="195" t="s">
        <v>945</v>
      </c>
      <c r="C16" s="200">
        <v>1E-3</v>
      </c>
      <c r="D16" s="200">
        <v>2E-3</v>
      </c>
      <c r="E16" s="200">
        <v>7.0000000000000001E-3</v>
      </c>
    </row>
    <row r="17" spans="2:5" ht="12.75" customHeight="1">
      <c r="B17" s="195" t="s">
        <v>946</v>
      </c>
      <c r="C17" s="200">
        <v>8.0000000000000002E-3</v>
      </c>
      <c r="D17" s="200">
        <v>3.0000000000000001E-3</v>
      </c>
      <c r="E17" s="200">
        <v>6.0000000000000001E-3</v>
      </c>
    </row>
    <row r="18" spans="2:5" ht="12.75" customHeight="1">
      <c r="B18" s="195" t="s">
        <v>947</v>
      </c>
      <c r="C18" s="201">
        <v>0</v>
      </c>
      <c r="D18" s="200">
        <v>8.9999999999999993E-3</v>
      </c>
      <c r="E18" s="201">
        <v>0</v>
      </c>
    </row>
    <row r="19" spans="2:5" ht="12.75" customHeight="1">
      <c r="B19" s="195" t="s">
        <v>948</v>
      </c>
      <c r="C19" s="200">
        <v>3.0000000000000001E-3</v>
      </c>
      <c r="D19" s="200">
        <v>-4.0000000000000001E-3</v>
      </c>
      <c r="E19" s="200">
        <v>8.5999999999999993E-2</v>
      </c>
    </row>
    <row r="20" spans="2:5" ht="12.75" customHeight="1">
      <c r="B20" s="195" t="s">
        <v>144</v>
      </c>
      <c r="C20" s="200">
        <v>-1E-3</v>
      </c>
      <c r="D20" s="200">
        <v>-2E-3</v>
      </c>
      <c r="E20" s="200">
        <v>-7.3999999999999996E-2</v>
      </c>
    </row>
    <row r="21" spans="2:5" ht="12.75" customHeight="1">
      <c r="B21" s="195" t="s">
        <v>949</v>
      </c>
      <c r="C21" s="200">
        <v>1.6E-2</v>
      </c>
      <c r="D21" s="201">
        <v>0</v>
      </c>
      <c r="E21" s="201">
        <v>0</v>
      </c>
    </row>
    <row r="22" spans="2:5" ht="12.75" customHeight="1">
      <c r="B22" s="195" t="s">
        <v>950</v>
      </c>
      <c r="C22" s="200">
        <v>-8.9999999999999993E-3</v>
      </c>
      <c r="D22" s="200">
        <v>-1.2999999999999999E-2</v>
      </c>
      <c r="E22" s="200">
        <v>-1.2E-2</v>
      </c>
    </row>
    <row r="23" spans="2:5" ht="12.75" customHeight="1">
      <c r="B23" s="195" t="s">
        <v>951</v>
      </c>
      <c r="C23" s="200">
        <v>0.28199999999999997</v>
      </c>
      <c r="D23" s="200">
        <v>0.313</v>
      </c>
      <c r="E23" s="200">
        <v>0.109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3B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V3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2" style="4" customWidth="1" outlineLevel="7"/>
    <col min="3" max="4" width="17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306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610</v>
      </c>
      <c r="C10" s="208"/>
    </row>
    <row r="11" spans="1:4" ht="12.75" customHeight="1">
      <c r="B11" s="208" t="s">
        <v>720</v>
      </c>
      <c r="C11" s="208"/>
    </row>
    <row r="12" spans="1:4" ht="12.75" customHeight="1">
      <c r="B12" s="208" t="s">
        <v>721</v>
      </c>
      <c r="C12" s="208"/>
    </row>
    <row r="14" spans="1:4" ht="12.75" customHeight="1">
      <c r="B14" s="195"/>
      <c r="C14" s="208" t="s">
        <v>612</v>
      </c>
      <c r="D14" s="208"/>
    </row>
    <row r="15" spans="1:4" ht="12.75" customHeight="1">
      <c r="B15" s="195"/>
      <c r="C15" s="195">
        <v>2023</v>
      </c>
      <c r="D15" s="195">
        <v>2022</v>
      </c>
    </row>
    <row r="16" spans="1:4" ht="12.75" customHeight="1">
      <c r="B16" s="195" t="s">
        <v>952</v>
      </c>
    </row>
    <row r="18" spans="2:4" ht="12.75" customHeight="1">
      <c r="B18" s="195" t="s">
        <v>153</v>
      </c>
      <c r="C18" s="198">
        <v>4773</v>
      </c>
      <c r="D18" s="198">
        <v>5277</v>
      </c>
    </row>
    <row r="19" spans="2:4" ht="12.75" customHeight="1">
      <c r="B19" s="195" t="s">
        <v>953</v>
      </c>
      <c r="C19" s="196">
        <v>473088</v>
      </c>
      <c r="D19" s="196">
        <v>401438</v>
      </c>
    </row>
    <row r="20" spans="2:4" ht="12.75" customHeight="1">
      <c r="B20" s="195" t="s">
        <v>954</v>
      </c>
      <c r="C20" s="196">
        <v>42631</v>
      </c>
      <c r="D20" s="196">
        <v>53370</v>
      </c>
    </row>
    <row r="21" spans="2:4" ht="12.75" customHeight="1">
      <c r="B21" s="195" t="s">
        <v>741</v>
      </c>
      <c r="C21" s="196">
        <v>106848</v>
      </c>
      <c r="D21" s="196">
        <v>91205</v>
      </c>
    </row>
    <row r="22" spans="2:4" ht="12.75" customHeight="1">
      <c r="B22" s="195" t="s">
        <v>144</v>
      </c>
      <c r="C22" s="196">
        <v>2442</v>
      </c>
      <c r="D22" s="196">
        <v>4066</v>
      </c>
    </row>
    <row r="23" spans="2:4" ht="12.75" customHeight="1">
      <c r="B23" s="195" t="s">
        <v>955</v>
      </c>
      <c r="C23" s="196">
        <v>3562</v>
      </c>
      <c r="D23" s="199">
        <v>0</v>
      </c>
    </row>
    <row r="24" spans="2:4" ht="12.75" customHeight="1">
      <c r="B24" s="195" t="s">
        <v>956</v>
      </c>
      <c r="C24" s="196">
        <v>4427</v>
      </c>
      <c r="D24" s="196">
        <v>3540</v>
      </c>
    </row>
    <row r="25" spans="2:4" ht="12.75" customHeight="1">
      <c r="B25" s="195" t="s">
        <v>65</v>
      </c>
      <c r="C25" s="196">
        <v>3311</v>
      </c>
      <c r="D25" s="196">
        <v>4979</v>
      </c>
    </row>
    <row r="26" spans="2:4" ht="12.75" customHeight="1">
      <c r="B26" s="195" t="s">
        <v>957</v>
      </c>
      <c r="C26" s="196">
        <v>641082</v>
      </c>
      <c r="D26" s="196">
        <v>563875</v>
      </c>
    </row>
    <row r="27" spans="2:4" ht="12.75" customHeight="1">
      <c r="B27" s="195" t="s">
        <v>958</v>
      </c>
      <c r="C27" s="196">
        <v>-4940</v>
      </c>
      <c r="D27" s="196">
        <v>-4037</v>
      </c>
    </row>
    <row r="28" spans="2:4" ht="12.75" customHeight="1">
      <c r="B28" s="195" t="s">
        <v>959</v>
      </c>
      <c r="C28" s="196">
        <v>636142</v>
      </c>
      <c r="D28" s="196">
        <v>559838</v>
      </c>
    </row>
    <row r="29" spans="2:4" ht="12.75" customHeight="1">
      <c r="B29" s="195" t="s">
        <v>960</v>
      </c>
    </row>
    <row r="30" spans="2:4" ht="12.75" customHeight="1">
      <c r="B30" s="195" t="s">
        <v>83</v>
      </c>
      <c r="C30" s="199">
        <v>0</v>
      </c>
      <c r="D30" s="196">
        <v>-952</v>
      </c>
    </row>
    <row r="31" spans="2:4" ht="12.75" customHeight="1">
      <c r="B31" s="195" t="s">
        <v>736</v>
      </c>
      <c r="C31" s="196">
        <v>-39086</v>
      </c>
      <c r="D31" s="196">
        <v>-23718</v>
      </c>
    </row>
    <row r="32" spans="2:4" ht="12.75" customHeight="1">
      <c r="B32" s="195" t="s">
        <v>737</v>
      </c>
      <c r="C32" s="196">
        <v>-94512</v>
      </c>
      <c r="D32" s="196">
        <v>-82074</v>
      </c>
    </row>
    <row r="33" spans="2:4" ht="12.75" customHeight="1">
      <c r="B33" s="195" t="s">
        <v>961</v>
      </c>
      <c r="C33" s="196">
        <v>-133598</v>
      </c>
      <c r="D33" s="196">
        <v>-106744</v>
      </c>
    </row>
    <row r="34" spans="2:4" ht="12.75" customHeight="1">
      <c r="B34" s="195" t="s">
        <v>962</v>
      </c>
      <c r="C34" s="198">
        <v>502544</v>
      </c>
      <c r="D34" s="198">
        <v>453094</v>
      </c>
    </row>
    <row r="35" spans="2:4" ht="12.75" customHeight="1">
      <c r="B35" s="195" t="s">
        <v>963</v>
      </c>
    </row>
    <row r="36" spans="2:4" ht="12.75" customHeight="1">
      <c r="B36" s="195" t="s">
        <v>964</v>
      </c>
      <c r="C36" s="198">
        <v>504188</v>
      </c>
      <c r="D36" s="198">
        <v>454565</v>
      </c>
    </row>
    <row r="37" spans="2:4" ht="12.75" customHeight="1">
      <c r="B37" s="195" t="s">
        <v>965</v>
      </c>
      <c r="C37" s="196">
        <v>-1644</v>
      </c>
      <c r="D37" s="196">
        <v>-1471</v>
      </c>
    </row>
    <row r="38" spans="2:4" ht="12.75" customHeight="1">
      <c r="B38" s="195" t="s">
        <v>962</v>
      </c>
      <c r="C38" s="198">
        <v>502544</v>
      </c>
      <c r="D38" s="198">
        <v>453094</v>
      </c>
    </row>
  </sheetData>
  <mergeCells count="13">
    <mergeCell ref="A1:D1"/>
    <mergeCell ref="A2:D2"/>
    <mergeCell ref="A3:D3"/>
    <mergeCell ref="A4:D4"/>
    <mergeCell ref="A5:D5"/>
    <mergeCell ref="B11:C11"/>
    <mergeCell ref="B12:C12"/>
    <mergeCell ref="C14:D14"/>
    <mergeCell ref="A6:D6"/>
    <mergeCell ref="A7:D7"/>
    <mergeCell ref="A8:D8"/>
    <mergeCell ref="A9:D9"/>
    <mergeCell ref="B10:C10"/>
  </mergeCells>
  <hyperlinks>
    <hyperlink ref="A8" location="Table_Of_Contents!A1" display="Table Of Contents" xr:uid="{00000000-0004-0000-3C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V1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8" style="4" customWidth="1" outlineLevel="7"/>
    <col min="3" max="3" width="22" style="4" customWidth="1" outlineLevel="7"/>
    <col min="4" max="4" width="14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307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612</v>
      </c>
    </row>
    <row r="11" spans="1:4" ht="12.75" customHeight="1">
      <c r="B11" s="195"/>
      <c r="C11" s="195">
        <v>2023</v>
      </c>
      <c r="D11" s="195">
        <v>2022</v>
      </c>
    </row>
    <row r="12" spans="1:4" ht="12.75" customHeight="1">
      <c r="B12" s="195" t="s">
        <v>966</v>
      </c>
      <c r="C12" s="198">
        <v>328</v>
      </c>
      <c r="D12" s="198">
        <v>420</v>
      </c>
    </row>
    <row r="14" spans="1:4" ht="12.75" customHeight="1">
      <c r="B14" s="195" t="s">
        <v>967</v>
      </c>
      <c r="C14" s="196">
        <v>-55</v>
      </c>
      <c r="D14" s="196">
        <v>-92</v>
      </c>
    </row>
    <row r="15" spans="1:4" ht="12.75" customHeight="1">
      <c r="B15" s="195" t="s">
        <v>968</v>
      </c>
      <c r="C15" s="198">
        <v>273</v>
      </c>
      <c r="D15" s="198">
        <v>328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3D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V1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4" style="4" customWidth="1" outlineLevel="7"/>
    <col min="3" max="3" width="1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308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565</v>
      </c>
    </row>
    <row r="11" spans="1:3" ht="12.75" customHeight="1">
      <c r="B11" s="195">
        <v>2024</v>
      </c>
      <c r="C11" s="198">
        <v>41294</v>
      </c>
    </row>
    <row r="12" spans="1:3" ht="12.75" customHeight="1">
      <c r="B12" s="195">
        <v>2025</v>
      </c>
      <c r="C12" s="196">
        <v>50502</v>
      </c>
    </row>
    <row r="13" spans="1:3" ht="12.75" customHeight="1">
      <c r="B13" s="195">
        <v>2026</v>
      </c>
      <c r="C13" s="196">
        <v>52932</v>
      </c>
    </row>
    <row r="14" spans="1:3" ht="12.75" customHeight="1">
      <c r="B14" s="195">
        <v>2027</v>
      </c>
      <c r="C14" s="196">
        <v>47729</v>
      </c>
    </row>
    <row r="15" spans="1:3" ht="12.75" customHeight="1">
      <c r="B15" s="195">
        <v>2028</v>
      </c>
      <c r="C15" s="196">
        <v>41705</v>
      </c>
    </row>
    <row r="16" spans="1:3" ht="12.75" customHeight="1">
      <c r="B16" s="195" t="s">
        <v>813</v>
      </c>
      <c r="C16" s="196">
        <v>261500</v>
      </c>
    </row>
    <row r="17" spans="2:3" ht="12.75" customHeight="1">
      <c r="B17" s="195" t="s">
        <v>384</v>
      </c>
      <c r="C17" s="198">
        <v>495662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3E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V2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3" style="4" customWidth="1" outlineLevel="7"/>
    <col min="3" max="3" width="18" style="4" customWidth="1" outlineLevel="7"/>
    <col min="4" max="4" width="29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309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208" t="s">
        <v>610</v>
      </c>
      <c r="C10" s="208"/>
    </row>
    <row r="11" spans="1:5" ht="12.75" customHeight="1">
      <c r="B11" s="208" t="s">
        <v>720</v>
      </c>
      <c r="C11" s="208"/>
    </row>
    <row r="12" spans="1:5" ht="12.75" customHeight="1">
      <c r="B12" s="208" t="s">
        <v>721</v>
      </c>
      <c r="C12" s="208"/>
    </row>
    <row r="14" spans="1:5" ht="12.75" customHeight="1">
      <c r="B14" s="195"/>
      <c r="C14" s="195"/>
      <c r="D14" s="195" t="s">
        <v>370</v>
      </c>
    </row>
    <row r="15" spans="1:5" ht="12.75" customHeight="1">
      <c r="B15" s="195"/>
      <c r="C15" s="195">
        <v>2023</v>
      </c>
      <c r="D15" s="195">
        <v>2022</v>
      </c>
      <c r="E15" s="195">
        <v>2021</v>
      </c>
    </row>
    <row r="16" spans="1:5" ht="12.75" customHeight="1">
      <c r="B16" s="195" t="s">
        <v>61</v>
      </c>
    </row>
    <row r="17" spans="2:5" ht="12.75" customHeight="1">
      <c r="B17" s="195" t="s">
        <v>969</v>
      </c>
      <c r="C17" s="198">
        <v>376527</v>
      </c>
      <c r="D17" s="198">
        <v>321062</v>
      </c>
      <c r="E17" s="198">
        <v>286283</v>
      </c>
    </row>
    <row r="18" spans="2:5" ht="12.75" customHeight="1">
      <c r="B18" s="195" t="s">
        <v>970</v>
      </c>
      <c r="C18" s="196">
        <v>11402</v>
      </c>
      <c r="D18" s="196">
        <v>8572</v>
      </c>
      <c r="E18" s="196">
        <v>4427</v>
      </c>
    </row>
    <row r="19" spans="2:5" ht="12.75" customHeight="1">
      <c r="B19" s="195" t="s">
        <v>971</v>
      </c>
      <c r="C19" s="196">
        <v>387929</v>
      </c>
      <c r="D19" s="196">
        <v>329634</v>
      </c>
      <c r="E19" s="196">
        <v>290710</v>
      </c>
    </row>
    <row r="20" spans="2:5" ht="12.75" customHeight="1">
      <c r="B20" s="195" t="s">
        <v>972</v>
      </c>
      <c r="C20" s="196">
        <v>444724</v>
      </c>
      <c r="D20" s="196">
        <v>375375</v>
      </c>
      <c r="E20" s="196">
        <v>165433</v>
      </c>
    </row>
    <row r="21" spans="2:5" ht="12.75" customHeight="1">
      <c r="B21" s="195" t="s">
        <v>973</v>
      </c>
      <c r="C21" s="196">
        <v>4572</v>
      </c>
      <c r="D21" s="196">
        <v>4018</v>
      </c>
      <c r="E21" s="196">
        <v>1786</v>
      </c>
    </row>
    <row r="22" spans="2:5" ht="12.75" customHeight="1">
      <c r="B22" s="195" t="s">
        <v>974</v>
      </c>
      <c r="C22" s="196">
        <v>449296</v>
      </c>
      <c r="D22" s="196">
        <v>379393</v>
      </c>
      <c r="E22" s="196">
        <v>167219</v>
      </c>
    </row>
    <row r="23" spans="2:5" ht="12.75" customHeight="1">
      <c r="B23" s="195" t="s">
        <v>975</v>
      </c>
      <c r="C23" s="196">
        <v>221533</v>
      </c>
      <c r="D23" s="196">
        <v>212269</v>
      </c>
      <c r="E23" s="196">
        <v>125023</v>
      </c>
    </row>
    <row r="24" spans="2:5" ht="12.75" customHeight="1">
      <c r="B24" s="195" t="s">
        <v>976</v>
      </c>
      <c r="C24" s="196">
        <v>12568</v>
      </c>
      <c r="D24" s="196">
        <v>15476</v>
      </c>
      <c r="E24" s="196">
        <v>4071</v>
      </c>
    </row>
    <row r="25" spans="2:5" ht="12.75" customHeight="1">
      <c r="B25" s="195" t="s">
        <v>977</v>
      </c>
      <c r="C25" s="196">
        <v>234101</v>
      </c>
      <c r="D25" s="196">
        <v>227745</v>
      </c>
      <c r="E25" s="196">
        <v>129094</v>
      </c>
    </row>
    <row r="26" spans="2:5" ht="12.75" customHeight="1">
      <c r="B26" s="195" t="s">
        <v>375</v>
      </c>
      <c r="C26" s="198">
        <v>1071326</v>
      </c>
      <c r="D26" s="198">
        <v>936772</v>
      </c>
      <c r="E26" s="198">
        <v>587023</v>
      </c>
    </row>
  </sheetData>
  <mergeCells count="12">
    <mergeCell ref="A1:E1"/>
    <mergeCell ref="A2:E2"/>
    <mergeCell ref="A3:E3"/>
    <mergeCell ref="A4:E4"/>
    <mergeCell ref="A5:E5"/>
    <mergeCell ref="B11:C11"/>
    <mergeCell ref="B12:C12"/>
    <mergeCell ref="A6:E6"/>
    <mergeCell ref="A7:E7"/>
    <mergeCell ref="A8:E8"/>
    <mergeCell ref="A9:E9"/>
    <mergeCell ref="B10:C10"/>
  </mergeCells>
  <hyperlinks>
    <hyperlink ref="A8" location="Table_Of_Contents!A1" display="Table Of Contents" xr:uid="{00000000-0004-0000-3F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V1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6" style="4" customWidth="1" outlineLevel="7"/>
    <col min="3" max="3" width="17" style="4" customWidth="1" outlineLevel="7"/>
    <col min="4" max="4" width="29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310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370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376</v>
      </c>
    </row>
    <row r="13" spans="1:5" ht="12.75" customHeight="1">
      <c r="B13" s="195" t="s">
        <v>380</v>
      </c>
      <c r="C13" s="198">
        <v>266727</v>
      </c>
      <c r="D13" s="198">
        <v>216817</v>
      </c>
      <c r="E13" s="198">
        <v>194303</v>
      </c>
    </row>
    <row r="14" spans="1:5" ht="12.75" customHeight="1">
      <c r="B14" s="195" t="s">
        <v>406</v>
      </c>
      <c r="C14" s="196">
        <v>171518</v>
      </c>
      <c r="D14" s="196">
        <v>142083</v>
      </c>
      <c r="E14" s="196">
        <v>49196</v>
      </c>
    </row>
    <row r="15" spans="1:5" ht="12.75" customHeight="1">
      <c r="B15" s="195" t="s">
        <v>382</v>
      </c>
      <c r="C15" s="196">
        <v>56047</v>
      </c>
      <c r="D15" s="196">
        <v>59082</v>
      </c>
      <c r="E15" s="196">
        <v>29680</v>
      </c>
    </row>
    <row r="16" spans="1:5" ht="12.75" customHeight="1">
      <c r="B16" s="195" t="s">
        <v>377</v>
      </c>
      <c r="C16" s="196">
        <v>-70497</v>
      </c>
      <c r="D16" s="196">
        <v>-49366</v>
      </c>
      <c r="E16" s="196">
        <v>-78265</v>
      </c>
    </row>
    <row r="17" spans="2:5" ht="12.75" customHeight="1">
      <c r="B17" s="195" t="s">
        <v>978</v>
      </c>
      <c r="C17" s="198">
        <v>423795</v>
      </c>
      <c r="D17" s="198">
        <v>368616</v>
      </c>
      <c r="E17" s="198">
        <v>194914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4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V20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6" style="4" customWidth="1" outlineLevel="7"/>
    <col min="3" max="3" width="17" style="4" customWidth="1" outlineLevel="7"/>
    <col min="4" max="4" width="29" style="4" customWidth="1" outlineLevel="7"/>
    <col min="5" max="5" width="17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311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370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978</v>
      </c>
      <c r="C12" s="198">
        <v>423795</v>
      </c>
      <c r="D12" s="198">
        <v>368616</v>
      </c>
      <c r="E12" s="198">
        <v>194914</v>
      </c>
    </row>
    <row r="13" spans="1:5" ht="12.75" customHeight="1">
      <c r="B13" s="195" t="s">
        <v>979</v>
      </c>
    </row>
    <row r="14" spans="1:5" ht="12.75" customHeight="1">
      <c r="B14" s="195" t="s">
        <v>134</v>
      </c>
      <c r="C14" s="196">
        <v>149413</v>
      </c>
      <c r="D14" s="196">
        <v>124022</v>
      </c>
      <c r="E14" s="196">
        <v>62800</v>
      </c>
    </row>
    <row r="15" spans="1:5" ht="12.75" customHeight="1">
      <c r="B15" s="195" t="s">
        <v>387</v>
      </c>
      <c r="C15" s="196">
        <v>3512</v>
      </c>
      <c r="D15" s="196">
        <v>14983</v>
      </c>
      <c r="E15" s="196">
        <v>-11102</v>
      </c>
    </row>
    <row r="16" spans="1:5" ht="12.75" customHeight="1">
      <c r="B16" s="195" t="s">
        <v>72</v>
      </c>
      <c r="C16" s="196">
        <v>-1994</v>
      </c>
      <c r="D16" s="196">
        <v>-467</v>
      </c>
      <c r="E16" s="196">
        <v>-179</v>
      </c>
    </row>
    <row r="17" spans="2:5" ht="12.75" customHeight="1">
      <c r="B17" s="195" t="s">
        <v>576</v>
      </c>
      <c r="C17" s="196">
        <v>272864</v>
      </c>
      <c r="D17" s="196">
        <v>230078</v>
      </c>
      <c r="E17" s="196">
        <v>143395</v>
      </c>
    </row>
    <row r="18" spans="2:5" ht="12.75" customHeight="1">
      <c r="B18" s="195" t="s">
        <v>980</v>
      </c>
      <c r="C18" s="196">
        <v>-68835</v>
      </c>
      <c r="D18" s="196">
        <v>-83623</v>
      </c>
      <c r="E18" s="196">
        <v>-80333</v>
      </c>
    </row>
    <row r="19" spans="2:5" ht="12.75" customHeight="1">
      <c r="B19" s="195" t="s">
        <v>578</v>
      </c>
      <c r="C19" s="196">
        <v>3512</v>
      </c>
      <c r="D19" s="196">
        <v>14983</v>
      </c>
      <c r="E19" s="196">
        <v>-11102</v>
      </c>
    </row>
    <row r="20" spans="2:5" ht="12.75" customHeight="1">
      <c r="B20" s="195" t="s">
        <v>580</v>
      </c>
      <c r="C20" s="198">
        <v>207541</v>
      </c>
      <c r="D20" s="198">
        <v>161438</v>
      </c>
      <c r="E20" s="198">
        <v>51960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41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V20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8" style="4" customWidth="1" outlineLevel="7"/>
    <col min="3" max="4" width="2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312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208" t="s">
        <v>610</v>
      </c>
      <c r="C10" s="208"/>
      <c r="D10" s="208"/>
    </row>
    <row r="11" spans="1:4" ht="12.75" customHeight="1">
      <c r="B11" s="208" t="s">
        <v>720</v>
      </c>
      <c r="C11" s="208"/>
      <c r="D11" s="208"/>
    </row>
    <row r="12" spans="1:4" ht="12.75" customHeight="1">
      <c r="B12" s="208" t="s">
        <v>721</v>
      </c>
      <c r="C12" s="208"/>
      <c r="D12" s="208"/>
    </row>
    <row r="14" spans="1:4" ht="12.75" customHeight="1">
      <c r="B14" s="208" t="s">
        <v>981</v>
      </c>
      <c r="C14" s="208"/>
      <c r="D14" s="208"/>
    </row>
    <row r="15" spans="1:4" ht="12.75" customHeight="1">
      <c r="B15" s="195"/>
      <c r="C15" s="195" t="s">
        <v>723</v>
      </c>
      <c r="D15" s="195" t="s">
        <v>724</v>
      </c>
    </row>
    <row r="16" spans="1:4" ht="12.75" customHeight="1">
      <c r="B16" s="195" t="s">
        <v>380</v>
      </c>
      <c r="C16" s="198">
        <v>169836</v>
      </c>
      <c r="D16" s="198">
        <v>161355</v>
      </c>
    </row>
    <row r="17" spans="2:4" ht="12.75" customHeight="1">
      <c r="B17" s="195" t="s">
        <v>406</v>
      </c>
      <c r="C17" s="196">
        <v>1637146</v>
      </c>
      <c r="D17" s="196">
        <v>1559985</v>
      </c>
    </row>
    <row r="18" spans="2:4" ht="12.75" customHeight="1">
      <c r="B18" s="195" t="s">
        <v>382</v>
      </c>
      <c r="C18" s="196">
        <v>176249</v>
      </c>
      <c r="D18" s="196">
        <v>200020</v>
      </c>
    </row>
    <row r="19" spans="2:4" ht="12.75" customHeight="1">
      <c r="B19" s="195" t="s">
        <v>982</v>
      </c>
      <c r="C19" s="196">
        <v>986462</v>
      </c>
      <c r="D19" s="196">
        <v>933229</v>
      </c>
    </row>
    <row r="20" spans="2:4" ht="12.75" customHeight="1">
      <c r="B20" s="195" t="s">
        <v>983</v>
      </c>
      <c r="C20" s="198">
        <v>2969693</v>
      </c>
      <c r="D20" s="198">
        <v>2854589</v>
      </c>
    </row>
  </sheetData>
  <mergeCells count="13">
    <mergeCell ref="A1:D1"/>
    <mergeCell ref="A2:D2"/>
    <mergeCell ref="A3:D3"/>
    <mergeCell ref="A4:D4"/>
    <mergeCell ref="A5:D5"/>
    <mergeCell ref="B11:D11"/>
    <mergeCell ref="B12:D12"/>
    <mergeCell ref="B14:D14"/>
    <mergeCell ref="A6:D6"/>
    <mergeCell ref="A7:D7"/>
    <mergeCell ref="A8:D8"/>
    <mergeCell ref="A9:D9"/>
    <mergeCell ref="B10:D10"/>
  </mergeCells>
  <hyperlinks>
    <hyperlink ref="A8" location="Table_Of_Contents!A1" display="Table Of Contents" xr:uid="{00000000-0004-0000-4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V1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30" style="4" customWidth="1" outlineLevel="7"/>
    <col min="3" max="4" width="21" style="4" customWidth="1" outlineLevel="7"/>
    <col min="5" max="256" width="21.6640625" style="4" customWidth="1"/>
  </cols>
  <sheetData>
    <row r="1" spans="1:4" ht="12.75" customHeight="1">
      <c r="A1" s="206" t="s">
        <v>243</v>
      </c>
      <c r="B1" s="206"/>
      <c r="C1" s="206"/>
      <c r="D1" s="206"/>
    </row>
    <row r="2" spans="1:4" ht="12.75" customHeight="1">
      <c r="A2" s="206"/>
      <c r="B2" s="206"/>
      <c r="C2" s="206"/>
      <c r="D2" s="206"/>
    </row>
    <row r="3" spans="1:4" ht="12.75" customHeight="1">
      <c r="A3" s="206" t="s">
        <v>244</v>
      </c>
      <c r="B3" s="206"/>
      <c r="C3" s="206"/>
      <c r="D3" s="206"/>
    </row>
    <row r="4" spans="1:4" ht="12.75" customHeight="1">
      <c r="A4" s="206" t="s">
        <v>313</v>
      </c>
      <c r="B4" s="206"/>
      <c r="C4" s="206"/>
      <c r="D4" s="206"/>
    </row>
    <row r="5" spans="1:4" ht="12.75" customHeight="1">
      <c r="A5" s="206" t="s">
        <v>246</v>
      </c>
      <c r="B5" s="206"/>
      <c r="C5" s="206"/>
      <c r="D5" s="206"/>
    </row>
    <row r="6" spans="1:4" ht="12.75" customHeight="1">
      <c r="A6" s="206" t="s">
        <v>247</v>
      </c>
      <c r="B6" s="206"/>
      <c r="C6" s="206"/>
      <c r="D6" s="206"/>
    </row>
    <row r="7" spans="1:4" ht="12.75" customHeight="1">
      <c r="A7" s="206" t="s">
        <v>248</v>
      </c>
      <c r="B7" s="206"/>
      <c r="C7" s="206"/>
      <c r="D7" s="206"/>
    </row>
    <row r="8" spans="1:4" ht="12.75" customHeight="1">
      <c r="A8" s="207" t="s">
        <v>249</v>
      </c>
      <c r="B8" s="207"/>
      <c r="C8" s="207"/>
      <c r="D8" s="207"/>
    </row>
    <row r="9" spans="1:4" ht="12.75" customHeight="1">
      <c r="A9" s="206"/>
      <c r="B9" s="206"/>
      <c r="C9" s="206"/>
      <c r="D9" s="206"/>
    </row>
    <row r="10" spans="1:4" ht="12.75" customHeight="1">
      <c r="B10" s="195"/>
      <c r="C10" s="195" t="s">
        <v>723</v>
      </c>
      <c r="D10" s="195" t="s">
        <v>724</v>
      </c>
    </row>
    <row r="11" spans="1:4" ht="12.75" customHeight="1">
      <c r="B11" s="195" t="s">
        <v>380</v>
      </c>
      <c r="C11" s="198">
        <v>16938</v>
      </c>
      <c r="D11" s="198">
        <v>16938</v>
      </c>
    </row>
    <row r="12" spans="1:4" ht="12.75" customHeight="1">
      <c r="B12" s="195" t="s">
        <v>406</v>
      </c>
      <c r="C12" s="196">
        <v>607898</v>
      </c>
      <c r="D12" s="196">
        <v>593086</v>
      </c>
    </row>
    <row r="13" spans="1:4" ht="12.75" customHeight="1">
      <c r="B13" s="195" t="s">
        <v>382</v>
      </c>
      <c r="C13" s="196">
        <v>92666</v>
      </c>
      <c r="D13" s="196">
        <v>92666</v>
      </c>
    </row>
    <row r="14" spans="1:4" ht="12.75" customHeight="1">
      <c r="B14" s="195" t="s">
        <v>984</v>
      </c>
      <c r="C14" s="198">
        <v>717502</v>
      </c>
      <c r="D14" s="198">
        <v>702690</v>
      </c>
    </row>
  </sheetData>
  <mergeCells count="9">
    <mergeCell ref="A6:D6"/>
    <mergeCell ref="A7:D7"/>
    <mergeCell ref="A8:D8"/>
    <mergeCell ref="A9:D9"/>
    <mergeCell ref="A1:D1"/>
    <mergeCell ref="A2:D2"/>
    <mergeCell ref="A3:D3"/>
    <mergeCell ref="A4:D4"/>
    <mergeCell ref="A5:D5"/>
  </mergeCells>
  <hyperlinks>
    <hyperlink ref="A8" location="Table_Of_Contents!A1" display="Table Of Contents" xr:uid="{00000000-0004-0000-4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V2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6" style="4" customWidth="1" outlineLevel="7"/>
    <col min="3" max="3" width="14" style="4" customWidth="1" outlineLevel="7"/>
    <col min="4" max="4" width="29" style="4" customWidth="1" outlineLevel="7"/>
    <col min="5" max="5" width="14" style="4" customWidth="1" outlineLevel="7"/>
    <col min="6" max="256" width="21.6640625" style="4" customWidth="1"/>
  </cols>
  <sheetData>
    <row r="1" spans="1:5" ht="12.75" customHeight="1">
      <c r="A1" s="206" t="s">
        <v>243</v>
      </c>
      <c r="B1" s="206"/>
      <c r="C1" s="206"/>
      <c r="D1" s="206"/>
      <c r="E1" s="206"/>
    </row>
    <row r="2" spans="1:5" ht="12.75" customHeight="1">
      <c r="A2" s="206"/>
      <c r="B2" s="206"/>
      <c r="C2" s="206"/>
      <c r="D2" s="206"/>
      <c r="E2" s="206"/>
    </row>
    <row r="3" spans="1:5" ht="12.75" customHeight="1">
      <c r="A3" s="206" t="s">
        <v>244</v>
      </c>
      <c r="B3" s="206"/>
      <c r="C3" s="206"/>
      <c r="D3" s="206"/>
      <c r="E3" s="206"/>
    </row>
    <row r="4" spans="1:5" ht="12.75" customHeight="1">
      <c r="A4" s="206" t="s">
        <v>314</v>
      </c>
      <c r="B4" s="206"/>
      <c r="C4" s="206"/>
      <c r="D4" s="206"/>
      <c r="E4" s="206"/>
    </row>
    <row r="5" spans="1:5" ht="12.75" customHeight="1">
      <c r="A5" s="206" t="s">
        <v>246</v>
      </c>
      <c r="B5" s="206"/>
      <c r="C5" s="206"/>
      <c r="D5" s="206"/>
      <c r="E5" s="206"/>
    </row>
    <row r="6" spans="1:5" ht="12.75" customHeight="1">
      <c r="A6" s="206" t="s">
        <v>247</v>
      </c>
      <c r="B6" s="206"/>
      <c r="C6" s="206"/>
      <c r="D6" s="206"/>
      <c r="E6" s="206"/>
    </row>
    <row r="7" spans="1:5" ht="12.75" customHeight="1">
      <c r="A7" s="206" t="s">
        <v>248</v>
      </c>
      <c r="B7" s="206"/>
      <c r="C7" s="206"/>
      <c r="D7" s="206"/>
      <c r="E7" s="206"/>
    </row>
    <row r="8" spans="1:5" ht="12.75" customHeight="1">
      <c r="A8" s="207" t="s">
        <v>249</v>
      </c>
      <c r="B8" s="207"/>
      <c r="C8" s="207"/>
      <c r="D8" s="207"/>
      <c r="E8" s="207"/>
    </row>
    <row r="9" spans="1:5" ht="12.75" customHeight="1">
      <c r="A9" s="206"/>
      <c r="B9" s="206"/>
      <c r="C9" s="206"/>
      <c r="D9" s="206"/>
      <c r="E9" s="206"/>
    </row>
    <row r="10" spans="1:5" ht="12.75" customHeight="1">
      <c r="B10" s="195"/>
      <c r="C10" s="195"/>
      <c r="D10" s="195" t="s">
        <v>370</v>
      </c>
    </row>
    <row r="11" spans="1:5" ht="12.75" customHeight="1">
      <c r="B11" s="195"/>
      <c r="C11" s="195">
        <v>2023</v>
      </c>
      <c r="D11" s="195">
        <v>2022</v>
      </c>
      <c r="E11" s="195">
        <v>2021</v>
      </c>
    </row>
    <row r="12" spans="1:5" ht="12.75" customHeight="1">
      <c r="B12" s="195" t="s">
        <v>393</v>
      </c>
    </row>
    <row r="13" spans="1:5" ht="12.75" customHeight="1">
      <c r="B13" s="195" t="s">
        <v>394</v>
      </c>
      <c r="C13" s="196">
        <v>2176</v>
      </c>
      <c r="D13" s="196">
        <v>2142</v>
      </c>
      <c r="E13" s="196">
        <v>2021</v>
      </c>
    </row>
    <row r="14" spans="1:5" ht="12.75" customHeight="1">
      <c r="B14" s="195" t="s">
        <v>395</v>
      </c>
      <c r="C14" s="196">
        <v>147</v>
      </c>
      <c r="D14" s="196">
        <v>144</v>
      </c>
      <c r="E14" s="196">
        <v>125</v>
      </c>
    </row>
    <row r="15" spans="1:5" ht="12.75" customHeight="1">
      <c r="B15" s="195" t="s">
        <v>396</v>
      </c>
      <c r="C15" s="196">
        <v>5</v>
      </c>
      <c r="D15" s="196">
        <v>6</v>
      </c>
      <c r="E15" s="199">
        <v>0</v>
      </c>
    </row>
    <row r="16" spans="1:5" ht="12.75" customHeight="1">
      <c r="B16" s="195" t="s">
        <v>397</v>
      </c>
      <c r="C16" s="196">
        <v>-9</v>
      </c>
      <c r="D16" s="196">
        <v>-116</v>
      </c>
      <c r="E16" s="196">
        <v>-4</v>
      </c>
    </row>
    <row r="17" spans="2:5" ht="12.75" customHeight="1">
      <c r="B17" s="195" t="s">
        <v>398</v>
      </c>
      <c r="C17" s="196">
        <v>2319</v>
      </c>
      <c r="D17" s="196">
        <v>2176</v>
      </c>
      <c r="E17" s="196">
        <v>2142</v>
      </c>
    </row>
    <row r="18" spans="2:5" ht="12.75" customHeight="1">
      <c r="B18" s="195" t="s">
        <v>399</v>
      </c>
    </row>
    <row r="19" spans="2:5" ht="12.75" customHeight="1">
      <c r="B19" s="195" t="s">
        <v>394</v>
      </c>
      <c r="C19" s="196">
        <v>234</v>
      </c>
      <c r="D19" s="196">
        <v>112</v>
      </c>
      <c r="E19" s="196">
        <v>103</v>
      </c>
    </row>
    <row r="20" spans="2:5" ht="12.75" customHeight="1">
      <c r="B20" s="195" t="s">
        <v>395</v>
      </c>
      <c r="C20" s="196">
        <v>18</v>
      </c>
      <c r="D20" s="196">
        <v>14</v>
      </c>
      <c r="E20" s="196">
        <v>7</v>
      </c>
    </row>
    <row r="21" spans="2:5" ht="12.75" customHeight="1">
      <c r="B21" s="195" t="s">
        <v>400</v>
      </c>
      <c r="C21" s="196">
        <v>-5</v>
      </c>
      <c r="D21" s="196">
        <v>-6</v>
      </c>
      <c r="E21" s="199">
        <v>0</v>
      </c>
    </row>
    <row r="22" spans="2:5" ht="12.75" customHeight="1">
      <c r="B22" s="195" t="s">
        <v>401</v>
      </c>
      <c r="C22" s="196">
        <v>9</v>
      </c>
      <c r="D22" s="196">
        <v>114</v>
      </c>
      <c r="E22" s="196">
        <v>2</v>
      </c>
    </row>
    <row r="23" spans="2:5" ht="12.75" customHeight="1">
      <c r="B23" s="195" t="s">
        <v>398</v>
      </c>
      <c r="C23" s="196">
        <v>256</v>
      </c>
      <c r="D23" s="196">
        <v>234</v>
      </c>
      <c r="E23" s="196">
        <v>112</v>
      </c>
    </row>
    <row r="24" spans="2:5" ht="12.75" customHeight="1">
      <c r="B24" s="195" t="s">
        <v>402</v>
      </c>
    </row>
    <row r="25" spans="2:5" ht="12.75" customHeight="1">
      <c r="B25" s="195" t="s">
        <v>394</v>
      </c>
      <c r="C25" s="196">
        <v>2410</v>
      </c>
      <c r="D25" s="196">
        <v>2254</v>
      </c>
      <c r="E25" s="196">
        <v>2124</v>
      </c>
    </row>
    <row r="26" spans="2:5" ht="12.75" customHeight="1">
      <c r="B26" s="195" t="s">
        <v>395</v>
      </c>
      <c r="C26" s="196">
        <v>165</v>
      </c>
      <c r="D26" s="196">
        <v>158</v>
      </c>
      <c r="E26" s="196">
        <v>132</v>
      </c>
    </row>
    <row r="27" spans="2:5" ht="12.75" customHeight="1">
      <c r="B27" s="195" t="s">
        <v>397</v>
      </c>
      <c r="C27" s="199">
        <v>0</v>
      </c>
      <c r="D27" s="196">
        <v>-2</v>
      </c>
      <c r="E27" s="196">
        <v>-2</v>
      </c>
    </row>
    <row r="28" spans="2:5" ht="12.75" customHeight="1">
      <c r="B28" s="195" t="s">
        <v>398</v>
      </c>
      <c r="C28" s="196">
        <v>2575</v>
      </c>
      <c r="D28" s="196">
        <v>2410</v>
      </c>
      <c r="E28" s="196">
        <v>2254</v>
      </c>
    </row>
  </sheetData>
  <mergeCells count="9">
    <mergeCell ref="A6:E6"/>
    <mergeCell ref="A7:E7"/>
    <mergeCell ref="A8:E8"/>
    <mergeCell ref="A9:E9"/>
    <mergeCell ref="A1:E1"/>
    <mergeCell ref="A2:E2"/>
    <mergeCell ref="A3:E3"/>
    <mergeCell ref="A4:E4"/>
    <mergeCell ref="A5:E5"/>
  </mergeCells>
  <hyperlinks>
    <hyperlink ref="A8" location="Table_Of_Contents!A1" display="Table Of Contents" xr:uid="{00000000-0004-0000-44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V1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2" style="4" customWidth="1" outlineLevel="7"/>
    <col min="3" max="3" width="13" style="4" customWidth="1" outlineLevel="7"/>
    <col min="4" max="4" width="15" style="4" customWidth="1" outlineLevel="7"/>
    <col min="5" max="5" width="3" style="4" customWidth="1" outlineLevel="7"/>
    <col min="6" max="6" width="12" style="4" customWidth="1" outlineLevel="7"/>
    <col min="7" max="7" width="3" style="4" customWidth="1" outlineLevel="7"/>
    <col min="8" max="8" width="10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985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 t="s">
        <v>986</v>
      </c>
    </row>
    <row r="12" spans="1:8" ht="12.75" customHeight="1">
      <c r="B12" s="195"/>
      <c r="C12" s="195"/>
      <c r="D12" s="195" t="s">
        <v>987</v>
      </c>
    </row>
    <row r="13" spans="1:8" ht="12.75" customHeight="1">
      <c r="B13" s="195"/>
      <c r="C13" s="195" t="s">
        <v>988</v>
      </c>
      <c r="D13" s="195" t="s">
        <v>989</v>
      </c>
    </row>
    <row r="14" spans="1:8" ht="12.75" customHeight="1">
      <c r="B14" s="195"/>
      <c r="C14" s="195" t="s">
        <v>990</v>
      </c>
      <c r="D14" s="195" t="s">
        <v>991</v>
      </c>
      <c r="E14" s="208" t="s">
        <v>992</v>
      </c>
      <c r="F14" s="208"/>
      <c r="G14" s="208" t="s">
        <v>993</v>
      </c>
      <c r="H14" s="208"/>
    </row>
    <row r="15" spans="1:8" ht="12.75" customHeight="1">
      <c r="B15" s="195" t="s">
        <v>371</v>
      </c>
      <c r="C15" s="195" t="s">
        <v>994</v>
      </c>
      <c r="D15" s="195" t="s">
        <v>995</v>
      </c>
      <c r="E15" s="208" t="s">
        <v>658</v>
      </c>
      <c r="F15" s="208"/>
      <c r="G15" s="208" t="s">
        <v>994</v>
      </c>
      <c r="H15" s="208"/>
    </row>
    <row r="16" spans="1:8" ht="12.75" customHeight="1">
      <c r="B16" s="195" t="s">
        <v>723</v>
      </c>
      <c r="C16" s="197">
        <v>0</v>
      </c>
      <c r="D16" s="197">
        <v>0</v>
      </c>
      <c r="E16" s="195"/>
      <c r="F16" s="197">
        <v>0</v>
      </c>
      <c r="G16" s="195"/>
      <c r="H16" s="197">
        <v>0</v>
      </c>
    </row>
    <row r="17" spans="2:8" ht="12.75" customHeight="1">
      <c r="B17" s="195" t="s">
        <v>724</v>
      </c>
      <c r="C17" s="197">
        <v>0</v>
      </c>
      <c r="D17" s="197">
        <v>0</v>
      </c>
      <c r="E17" s="195"/>
      <c r="F17" s="197">
        <v>0</v>
      </c>
      <c r="G17" s="195"/>
      <c r="H17" s="197">
        <v>0</v>
      </c>
    </row>
    <row r="18" spans="2:8" ht="12.75" customHeight="1">
      <c r="B18" s="195" t="s">
        <v>996</v>
      </c>
      <c r="C18" s="195" t="s">
        <v>997</v>
      </c>
      <c r="D18" s="198">
        <v>10</v>
      </c>
      <c r="E18" s="195"/>
      <c r="F18" s="198">
        <v>-17</v>
      </c>
      <c r="G18" s="195"/>
      <c r="H18" s="197">
        <v>0</v>
      </c>
    </row>
  </sheetData>
  <mergeCells count="13">
    <mergeCell ref="A1:H1"/>
    <mergeCell ref="A2:H2"/>
    <mergeCell ref="A3:H3"/>
    <mergeCell ref="A4:H4"/>
    <mergeCell ref="A5:H5"/>
    <mergeCell ref="E15:F15"/>
    <mergeCell ref="G15:H15"/>
    <mergeCell ref="A6:H6"/>
    <mergeCell ref="A7:H7"/>
    <mergeCell ref="A8:H8"/>
    <mergeCell ref="A9:H9"/>
    <mergeCell ref="E14:F14"/>
    <mergeCell ref="G14:H14"/>
  </mergeCells>
  <hyperlinks>
    <hyperlink ref="A8" location="Table_Of_Contents!A1" display="Table Of Contents" xr:uid="{00000000-0004-0000-45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V1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1" style="4" customWidth="1" outlineLevel="7"/>
    <col min="3" max="3" width="15" style="4" customWidth="1" outlineLevel="7"/>
    <col min="4" max="4" width="17" style="4" customWidth="1" outlineLevel="7"/>
    <col min="5" max="5" width="21" style="4" customWidth="1" outlineLevel="7"/>
    <col min="6" max="6" width="17" style="4" customWidth="1" outlineLevel="7"/>
    <col min="7" max="256" width="21.6640625" style="4" customWidth="1"/>
  </cols>
  <sheetData>
    <row r="1" spans="1:6" ht="12.75" customHeight="1">
      <c r="A1" s="206" t="s">
        <v>243</v>
      </c>
      <c r="B1" s="206"/>
      <c r="C1" s="206"/>
      <c r="D1" s="206"/>
      <c r="E1" s="206"/>
      <c r="F1" s="206"/>
    </row>
    <row r="2" spans="1:6" ht="12.75" customHeight="1">
      <c r="A2" s="206"/>
      <c r="B2" s="206"/>
      <c r="C2" s="206"/>
      <c r="D2" s="206"/>
      <c r="E2" s="206"/>
      <c r="F2" s="206"/>
    </row>
    <row r="3" spans="1:6" ht="12.75" customHeight="1">
      <c r="A3" s="206" t="s">
        <v>244</v>
      </c>
      <c r="B3" s="206"/>
      <c r="C3" s="206"/>
      <c r="D3" s="206"/>
      <c r="E3" s="206"/>
      <c r="F3" s="206"/>
    </row>
    <row r="4" spans="1:6" ht="12.75" customHeight="1">
      <c r="A4" s="206" t="s">
        <v>316</v>
      </c>
      <c r="B4" s="206"/>
      <c r="C4" s="206"/>
      <c r="D4" s="206"/>
      <c r="E4" s="206"/>
      <c r="F4" s="206"/>
    </row>
    <row r="5" spans="1:6" ht="12.75" customHeight="1">
      <c r="A5" s="206" t="s">
        <v>246</v>
      </c>
      <c r="B5" s="206"/>
      <c r="C5" s="206"/>
      <c r="D5" s="206"/>
      <c r="E5" s="206"/>
      <c r="F5" s="206"/>
    </row>
    <row r="6" spans="1:6" ht="12.75" customHeight="1">
      <c r="A6" s="206" t="s">
        <v>247</v>
      </c>
      <c r="B6" s="206"/>
      <c r="C6" s="206"/>
      <c r="D6" s="206"/>
      <c r="E6" s="206"/>
      <c r="F6" s="206"/>
    </row>
    <row r="7" spans="1:6" ht="12.75" customHeight="1">
      <c r="A7" s="206" t="s">
        <v>248</v>
      </c>
      <c r="B7" s="206"/>
      <c r="C7" s="206"/>
      <c r="D7" s="206"/>
      <c r="E7" s="206"/>
      <c r="F7" s="206"/>
    </row>
    <row r="8" spans="1:6" ht="12.75" customHeight="1">
      <c r="A8" s="207" t="s">
        <v>249</v>
      </c>
      <c r="B8" s="207"/>
      <c r="C8" s="207"/>
      <c r="D8" s="207"/>
      <c r="E8" s="207"/>
      <c r="F8" s="207"/>
    </row>
    <row r="9" spans="1:6" ht="12.75" customHeight="1">
      <c r="A9" s="206"/>
      <c r="B9" s="206"/>
      <c r="C9" s="206"/>
      <c r="D9" s="206"/>
      <c r="E9" s="206"/>
      <c r="F9" s="206"/>
    </row>
    <row r="10" spans="1:6" ht="12.75" customHeight="1">
      <c r="B10" s="195"/>
      <c r="C10" s="195"/>
      <c r="D10" s="195" t="s">
        <v>998</v>
      </c>
    </row>
    <row r="11" spans="1:6" ht="12.75" customHeight="1">
      <c r="B11" s="195"/>
      <c r="C11" s="195"/>
      <c r="D11" s="195" t="s">
        <v>999</v>
      </c>
    </row>
    <row r="12" spans="1:6" ht="12.75" customHeight="1">
      <c r="B12" s="195"/>
      <c r="C12" s="195"/>
      <c r="D12" s="195" t="s">
        <v>1000</v>
      </c>
    </row>
    <row r="13" spans="1:6" ht="12.75" customHeight="1">
      <c r="B13" s="195"/>
      <c r="C13" s="195" t="s">
        <v>988</v>
      </c>
      <c r="D13" s="195" t="s">
        <v>1001</v>
      </c>
    </row>
    <row r="14" spans="1:6" ht="12.75" customHeight="1">
      <c r="B14" s="195"/>
      <c r="C14" s="195" t="s">
        <v>990</v>
      </c>
      <c r="D14" s="195" t="s">
        <v>1002</v>
      </c>
      <c r="E14" s="195"/>
      <c r="F14" s="195" t="s">
        <v>1003</v>
      </c>
    </row>
    <row r="15" spans="1:6" ht="12.75" customHeight="1">
      <c r="B15" s="195" t="s">
        <v>371</v>
      </c>
      <c r="C15" s="195" t="s">
        <v>994</v>
      </c>
      <c r="D15" s="195" t="s">
        <v>1004</v>
      </c>
      <c r="E15" s="195" t="s">
        <v>1005</v>
      </c>
      <c r="F15" s="195" t="s">
        <v>1006</v>
      </c>
    </row>
    <row r="16" spans="1:6" ht="12.75" customHeight="1">
      <c r="B16" s="195" t="s">
        <v>723</v>
      </c>
      <c r="C16" s="198">
        <v>14957</v>
      </c>
      <c r="D16" s="198">
        <v>2732</v>
      </c>
      <c r="E16" s="197">
        <v>0</v>
      </c>
      <c r="F16" s="198">
        <v>17689</v>
      </c>
    </row>
    <row r="17" spans="2:6" ht="12.75" customHeight="1">
      <c r="B17" s="195" t="s">
        <v>724</v>
      </c>
      <c r="C17" s="198">
        <v>17462</v>
      </c>
      <c r="D17" s="198">
        <v>-2505</v>
      </c>
      <c r="E17" s="197">
        <v>0</v>
      </c>
      <c r="F17" s="198">
        <v>14957</v>
      </c>
    </row>
    <row r="18" spans="2:6" ht="12.75" customHeight="1">
      <c r="B18" s="195" t="s">
        <v>996</v>
      </c>
      <c r="C18" s="197">
        <v>0</v>
      </c>
      <c r="D18" s="198">
        <v>17462</v>
      </c>
      <c r="E18" s="197">
        <v>0</v>
      </c>
      <c r="F18" s="198">
        <v>17462</v>
      </c>
    </row>
  </sheetData>
  <mergeCells count="9">
    <mergeCell ref="A6:F6"/>
    <mergeCell ref="A7:F7"/>
    <mergeCell ref="A8:F8"/>
    <mergeCell ref="A9:F9"/>
    <mergeCell ref="A1:F1"/>
    <mergeCell ref="A2:F2"/>
    <mergeCell ref="A3:F3"/>
    <mergeCell ref="A4:F4"/>
    <mergeCell ref="A5:F5"/>
  </mergeCells>
  <hyperlinks>
    <hyperlink ref="A8" location="Table_Of_Contents!A1" display="Table Of Contents" xr:uid="{00000000-0004-0000-46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V15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21" style="4" customWidth="1" outlineLevel="7"/>
    <col min="3" max="3" width="14" style="4" customWidth="1" outlineLevel="7"/>
    <col min="4" max="4" width="19" style="4" customWidth="1" outlineLevel="7"/>
    <col min="5" max="5" width="13" style="4" customWidth="1" outlineLevel="7"/>
    <col min="6" max="6" width="10" style="4" customWidth="1" outlineLevel="7"/>
    <col min="7" max="7" width="19" style="4" customWidth="1" outlineLevel="7"/>
    <col min="8" max="256" width="21.6640625" style="4" customWidth="1"/>
  </cols>
  <sheetData>
    <row r="1" spans="1:7" ht="12.75" customHeight="1">
      <c r="A1" s="206" t="s">
        <v>243</v>
      </c>
      <c r="B1" s="206"/>
      <c r="C1" s="206"/>
      <c r="D1" s="206"/>
      <c r="E1" s="206"/>
      <c r="F1" s="206"/>
      <c r="G1" s="206"/>
    </row>
    <row r="2" spans="1:7" ht="12.75" customHeight="1">
      <c r="A2" s="206"/>
      <c r="B2" s="206"/>
      <c r="C2" s="206"/>
      <c r="D2" s="206"/>
      <c r="E2" s="206"/>
      <c r="F2" s="206"/>
      <c r="G2" s="206"/>
    </row>
    <row r="3" spans="1:7" ht="12.75" customHeight="1">
      <c r="A3" s="206" t="s">
        <v>244</v>
      </c>
      <c r="B3" s="206"/>
      <c r="C3" s="206"/>
      <c r="D3" s="206"/>
      <c r="E3" s="206"/>
      <c r="F3" s="206"/>
      <c r="G3" s="206"/>
    </row>
    <row r="4" spans="1:7" ht="12.75" customHeight="1">
      <c r="A4" s="206" t="s">
        <v>317</v>
      </c>
      <c r="B4" s="206"/>
      <c r="C4" s="206"/>
      <c r="D4" s="206"/>
      <c r="E4" s="206"/>
      <c r="F4" s="206"/>
      <c r="G4" s="206"/>
    </row>
    <row r="5" spans="1:7" ht="12.75" customHeight="1">
      <c r="A5" s="206" t="s">
        <v>246</v>
      </c>
      <c r="B5" s="206"/>
      <c r="C5" s="206"/>
      <c r="D5" s="206"/>
      <c r="E5" s="206"/>
      <c r="F5" s="206"/>
      <c r="G5" s="206"/>
    </row>
    <row r="6" spans="1:7" ht="12.75" customHeight="1">
      <c r="A6" s="206" t="s">
        <v>247</v>
      </c>
      <c r="B6" s="206"/>
      <c r="C6" s="206"/>
      <c r="D6" s="206"/>
      <c r="E6" s="206"/>
      <c r="F6" s="206"/>
      <c r="G6" s="206"/>
    </row>
    <row r="7" spans="1:7" ht="12.75" customHeight="1">
      <c r="A7" s="206" t="s">
        <v>248</v>
      </c>
      <c r="B7" s="206"/>
      <c r="C7" s="206"/>
      <c r="D7" s="206"/>
      <c r="E7" s="206"/>
      <c r="F7" s="206"/>
      <c r="G7" s="206"/>
    </row>
    <row r="8" spans="1:7" ht="12.75" customHeight="1">
      <c r="A8" s="207" t="s">
        <v>249</v>
      </c>
      <c r="B8" s="207"/>
      <c r="C8" s="207"/>
      <c r="D8" s="207"/>
      <c r="E8" s="207"/>
      <c r="F8" s="207"/>
      <c r="G8" s="207"/>
    </row>
    <row r="9" spans="1:7" ht="12.75" customHeight="1">
      <c r="A9" s="206"/>
      <c r="B9" s="206"/>
      <c r="C9" s="206"/>
      <c r="D9" s="206"/>
      <c r="E9" s="206"/>
      <c r="F9" s="206"/>
      <c r="G9" s="206"/>
    </row>
    <row r="10" spans="1:7" ht="12.75" customHeight="1">
      <c r="B10" s="195"/>
      <c r="C10" s="195" t="s">
        <v>988</v>
      </c>
    </row>
    <row r="11" spans="1:7" ht="12.75" customHeight="1">
      <c r="B11" s="195"/>
      <c r="C11" s="195" t="s">
        <v>990</v>
      </c>
      <c r="D11" s="195" t="s">
        <v>1007</v>
      </c>
      <c r="E11" s="195" t="s">
        <v>1008</v>
      </c>
      <c r="F11" s="195"/>
      <c r="G11" s="195" t="s">
        <v>993</v>
      </c>
    </row>
    <row r="12" spans="1:7" ht="12.75" customHeight="1">
      <c r="B12" s="195" t="s">
        <v>371</v>
      </c>
      <c r="C12" s="195" t="s">
        <v>994</v>
      </c>
      <c r="D12" s="195" t="s">
        <v>1009</v>
      </c>
      <c r="E12" s="195" t="s">
        <v>1010</v>
      </c>
      <c r="F12" s="195"/>
      <c r="G12" s="195" t="s">
        <v>994</v>
      </c>
    </row>
    <row r="13" spans="1:7" ht="12.75" customHeight="1">
      <c r="B13" s="195" t="s">
        <v>723</v>
      </c>
      <c r="C13" s="198">
        <v>4037</v>
      </c>
      <c r="D13" s="198">
        <v>903</v>
      </c>
      <c r="E13" s="195"/>
      <c r="F13" s="197">
        <v>0</v>
      </c>
      <c r="G13" s="198">
        <v>4940</v>
      </c>
    </row>
    <row r="14" spans="1:7" ht="12.75" customHeight="1">
      <c r="B14" s="195" t="s">
        <v>724</v>
      </c>
      <c r="C14" s="198">
        <v>4630</v>
      </c>
      <c r="D14" s="198">
        <v>-593</v>
      </c>
      <c r="E14" s="195"/>
      <c r="F14" s="197">
        <v>0</v>
      </c>
      <c r="G14" s="198">
        <v>4037</v>
      </c>
    </row>
    <row r="15" spans="1:7" ht="12.75" customHeight="1">
      <c r="B15" s="195" t="s">
        <v>996</v>
      </c>
      <c r="C15" s="197">
        <v>0</v>
      </c>
      <c r="D15" s="198">
        <v>4630</v>
      </c>
      <c r="E15" s="195"/>
      <c r="F15" s="197">
        <v>0</v>
      </c>
      <c r="G15" s="198">
        <v>4630</v>
      </c>
    </row>
  </sheetData>
  <mergeCells count="9">
    <mergeCell ref="A6:G6"/>
    <mergeCell ref="A7:G7"/>
    <mergeCell ref="A8:G8"/>
    <mergeCell ref="A9:G9"/>
    <mergeCell ref="A1:G1"/>
    <mergeCell ref="A2:G2"/>
    <mergeCell ref="A3:G3"/>
    <mergeCell ref="A4:G4"/>
    <mergeCell ref="A5:G5"/>
  </mergeCells>
  <hyperlinks>
    <hyperlink ref="A8" location="Table_Of_Contents!A1" display="Table Of Contents" xr:uid="{00000000-0004-0000-47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V74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1" style="4" customWidth="1" outlineLevel="7"/>
    <col min="3" max="3" width="56" style="4" customWidth="1" outlineLevel="7"/>
    <col min="4" max="4" width="15" style="4" customWidth="1" outlineLevel="7"/>
    <col min="5" max="5" width="6" style="4" customWidth="1" outlineLevel="7"/>
    <col min="6" max="6" width="13" style="4" customWidth="1" outlineLevel="7"/>
    <col min="7" max="7" width="29" style="4" customWidth="1" outlineLevel="7"/>
    <col min="8" max="8" width="11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318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/>
      <c r="D10" s="195"/>
      <c r="E10" s="195"/>
      <c r="F10" s="195"/>
      <c r="G10" s="195" t="s">
        <v>1011</v>
      </c>
    </row>
    <row r="11" spans="1:8" ht="12.75" customHeight="1">
      <c r="B11" s="195" t="s">
        <v>1012</v>
      </c>
      <c r="C11" s="195" t="s">
        <v>1012</v>
      </c>
      <c r="D11" s="195" t="s">
        <v>1013</v>
      </c>
      <c r="E11" s="195" t="s">
        <v>1014</v>
      </c>
      <c r="F11" s="195" t="s">
        <v>1015</v>
      </c>
      <c r="G11" s="195" t="s">
        <v>1012</v>
      </c>
      <c r="H11" s="195" t="s">
        <v>1016</v>
      </c>
    </row>
    <row r="12" spans="1:8" ht="12.75" customHeight="1">
      <c r="B12" s="195" t="s">
        <v>1017</v>
      </c>
      <c r="C12" s="195" t="s">
        <v>1018</v>
      </c>
    </row>
    <row r="13" spans="1:8" ht="12.75" customHeight="1">
      <c r="B13" s="202">
        <v>4.2</v>
      </c>
      <c r="C13" s="195" t="s">
        <v>1019</v>
      </c>
      <c r="D13" s="195"/>
      <c r="E13" s="195" t="s">
        <v>1020</v>
      </c>
      <c r="F13" s="195" t="s">
        <v>1021</v>
      </c>
      <c r="G13" s="202">
        <v>4.0999999999999996</v>
      </c>
      <c r="H13" s="195" t="s">
        <v>1022</v>
      </c>
    </row>
    <row r="14" spans="1:8" ht="12.75" customHeight="1">
      <c r="B14" s="195"/>
      <c r="C14" s="195" t="s">
        <v>1023</v>
      </c>
    </row>
    <row r="15" spans="1:8" ht="12.75" customHeight="1">
      <c r="B15" s="195"/>
      <c r="C15" s="195" t="s">
        <v>1024</v>
      </c>
    </row>
    <row r="16" spans="1:8" ht="12.75" customHeight="1">
      <c r="B16" s="195"/>
      <c r="C16" s="195" t="s">
        <v>1025</v>
      </c>
    </row>
    <row r="17" spans="2:8" ht="12.75" customHeight="1">
      <c r="B17" s="195"/>
      <c r="C17" s="195" t="s">
        <v>1026</v>
      </c>
    </row>
    <row r="18" spans="2:8" ht="12.75" customHeight="1">
      <c r="B18" s="202">
        <v>4.3</v>
      </c>
      <c r="C18" s="195" t="s">
        <v>1027</v>
      </c>
      <c r="D18" s="195"/>
      <c r="E18" s="195" t="s">
        <v>1020</v>
      </c>
      <c r="F18" s="195" t="s">
        <v>1021</v>
      </c>
      <c r="G18" s="202">
        <v>4.2</v>
      </c>
      <c r="H18" s="195" t="s">
        <v>1028</v>
      </c>
    </row>
    <row r="19" spans="2:8" ht="12.75" customHeight="1">
      <c r="B19" s="195"/>
      <c r="C19" s="195" t="s">
        <v>1029</v>
      </c>
    </row>
    <row r="20" spans="2:8" ht="12.75" customHeight="1">
      <c r="B20" s="195"/>
      <c r="C20" s="195" t="s">
        <v>1030</v>
      </c>
    </row>
    <row r="21" spans="2:8" ht="12.75" customHeight="1">
      <c r="B21" s="195"/>
      <c r="C21" s="195" t="s">
        <v>1031</v>
      </c>
    </row>
    <row r="22" spans="2:8" ht="12.75" customHeight="1">
      <c r="B22" s="195"/>
      <c r="C22" s="195" t="s">
        <v>1032</v>
      </c>
    </row>
    <row r="23" spans="2:8" ht="12.75" customHeight="1">
      <c r="B23" s="195"/>
      <c r="C23" s="195" t="s">
        <v>1033</v>
      </c>
    </row>
    <row r="24" spans="2:8" ht="12.75" customHeight="1">
      <c r="B24" s="195"/>
      <c r="C24" s="195" t="s">
        <v>1034</v>
      </c>
    </row>
    <row r="25" spans="2:8" ht="12.75" customHeight="1">
      <c r="B25" s="202">
        <v>4.4000000000000004</v>
      </c>
      <c r="C25" s="195" t="s">
        <v>1035</v>
      </c>
      <c r="D25" s="195"/>
      <c r="E25" s="195" t="s">
        <v>1020</v>
      </c>
      <c r="F25" s="195" t="s">
        <v>1021</v>
      </c>
      <c r="G25" s="202">
        <v>4.0999999999999996</v>
      </c>
      <c r="H25" s="195" t="s">
        <v>1036</v>
      </c>
    </row>
    <row r="26" spans="2:8" ht="12.75" customHeight="1">
      <c r="B26" s="195"/>
      <c r="C26" s="195" t="s">
        <v>1037</v>
      </c>
    </row>
    <row r="27" spans="2:8" ht="12.75" customHeight="1">
      <c r="B27" s="195"/>
      <c r="C27" s="195" t="s">
        <v>1038</v>
      </c>
    </row>
    <row r="28" spans="2:8" ht="12.75" customHeight="1">
      <c r="B28" s="195"/>
      <c r="C28" s="195" t="s">
        <v>1039</v>
      </c>
    </row>
    <row r="29" spans="2:8" ht="12.75" customHeight="1">
      <c r="B29" s="195"/>
      <c r="C29" s="195" t="s">
        <v>1040</v>
      </c>
    </row>
    <row r="30" spans="2:8" ht="12.75" customHeight="1">
      <c r="B30" s="195"/>
      <c r="C30" s="195" t="s">
        <v>1041</v>
      </c>
    </row>
    <row r="31" spans="2:8" ht="12.75" customHeight="1">
      <c r="B31" s="202">
        <v>4.5</v>
      </c>
      <c r="C31" s="195" t="s">
        <v>1042</v>
      </c>
      <c r="D31" s="195"/>
      <c r="E31" s="195" t="s">
        <v>1043</v>
      </c>
      <c r="F31" s="195" t="s">
        <v>1021</v>
      </c>
      <c r="G31" s="202">
        <v>4.5</v>
      </c>
      <c r="H31" s="195" t="s">
        <v>1044</v>
      </c>
    </row>
    <row r="32" spans="2:8" ht="12.75" customHeight="1">
      <c r="B32" s="195"/>
      <c r="C32" s="195" t="s">
        <v>1045</v>
      </c>
    </row>
    <row r="33" spans="2:8" ht="12.75" customHeight="1">
      <c r="B33" s="202">
        <v>4.5999999999999996</v>
      </c>
      <c r="C33" s="195" t="s">
        <v>1046</v>
      </c>
      <c r="D33" s="195"/>
      <c r="E33" s="195" t="s">
        <v>1020</v>
      </c>
      <c r="F33" s="195" t="s">
        <v>1021</v>
      </c>
      <c r="G33" s="202">
        <v>4.2</v>
      </c>
      <c r="H33" s="195" t="s">
        <v>1022</v>
      </c>
    </row>
    <row r="34" spans="2:8" ht="12.75" customHeight="1">
      <c r="B34" s="195"/>
      <c r="C34" s="195" t="s">
        <v>1047</v>
      </c>
    </row>
    <row r="35" spans="2:8" ht="12.75" customHeight="1">
      <c r="B35" s="195"/>
      <c r="C35" s="195" t="s">
        <v>1048</v>
      </c>
    </row>
    <row r="36" spans="2:8" ht="12.75" customHeight="1">
      <c r="B36" s="195"/>
      <c r="C36" s="195" t="s">
        <v>1049</v>
      </c>
    </row>
    <row r="37" spans="2:8" ht="12.75" customHeight="1">
      <c r="B37" s="195"/>
      <c r="C37" s="195" t="s">
        <v>1050</v>
      </c>
    </row>
    <row r="38" spans="2:8" ht="12.75" customHeight="1">
      <c r="B38" s="195"/>
      <c r="C38" s="195" t="s">
        <v>1051</v>
      </c>
    </row>
    <row r="39" spans="2:8" ht="12.75" customHeight="1">
      <c r="B39" s="195"/>
      <c r="C39" s="195" t="s">
        <v>1052</v>
      </c>
    </row>
    <row r="40" spans="2:8" ht="12.75" customHeight="1">
      <c r="B40" s="195"/>
      <c r="C40" s="195" t="s">
        <v>1053</v>
      </c>
    </row>
    <row r="41" spans="2:8" ht="12.75" customHeight="1">
      <c r="B41" s="202">
        <v>10.1</v>
      </c>
      <c r="C41" s="195" t="s">
        <v>1054</v>
      </c>
      <c r="D41" s="195"/>
      <c r="E41" s="195" t="s">
        <v>1055</v>
      </c>
      <c r="F41" s="195" t="s">
        <v>1056</v>
      </c>
      <c r="G41" s="202">
        <v>10.4</v>
      </c>
      <c r="H41" s="195" t="s">
        <v>1057</v>
      </c>
    </row>
    <row r="42" spans="2:8" ht="12.75" customHeight="1">
      <c r="B42" s="195"/>
      <c r="C42" s="195" t="s">
        <v>1058</v>
      </c>
    </row>
    <row r="43" spans="2:8" ht="12.75" customHeight="1">
      <c r="B43" s="202">
        <v>10.199999999999999</v>
      </c>
      <c r="C43" s="195" t="s">
        <v>1059</v>
      </c>
      <c r="D43" s="195"/>
      <c r="E43" s="195" t="s">
        <v>1055</v>
      </c>
      <c r="F43" s="195" t="s">
        <v>1056</v>
      </c>
      <c r="G43" s="202">
        <v>10.5</v>
      </c>
      <c r="H43" s="195" t="s">
        <v>1057</v>
      </c>
    </row>
    <row r="44" spans="2:8" ht="12.75" customHeight="1">
      <c r="B44" s="195"/>
      <c r="C44" s="195" t="s">
        <v>1060</v>
      </c>
    </row>
    <row r="45" spans="2:8" ht="12.75" customHeight="1">
      <c r="B45" s="202">
        <v>10.3</v>
      </c>
      <c r="C45" s="195" t="s">
        <v>1061</v>
      </c>
      <c r="D45" s="195" t="s">
        <v>1062</v>
      </c>
    </row>
    <row r="46" spans="2:8" ht="12.75" customHeight="1">
      <c r="B46" s="195"/>
      <c r="C46" s="195" t="s">
        <v>1063</v>
      </c>
    </row>
    <row r="47" spans="2:8" ht="12.75" customHeight="1">
      <c r="B47" s="195"/>
      <c r="C47" s="195" t="s">
        <v>1064</v>
      </c>
    </row>
    <row r="48" spans="2:8" ht="12.75" customHeight="1">
      <c r="B48" s="202">
        <v>10.4</v>
      </c>
      <c r="C48" s="195" t="s">
        <v>1059</v>
      </c>
      <c r="D48" s="195"/>
      <c r="E48" s="195" t="s">
        <v>1055</v>
      </c>
      <c r="F48" s="195" t="s">
        <v>1056</v>
      </c>
      <c r="G48" s="202">
        <v>10.6</v>
      </c>
      <c r="H48" s="195" t="s">
        <v>1057</v>
      </c>
    </row>
    <row r="49" spans="2:8" ht="12.75" customHeight="1">
      <c r="B49" s="195"/>
      <c r="C49" s="195" t="s">
        <v>1065</v>
      </c>
    </row>
    <row r="50" spans="2:8" ht="12.75" customHeight="1">
      <c r="B50" s="202">
        <v>10.5</v>
      </c>
      <c r="C50" s="195" t="s">
        <v>1061</v>
      </c>
      <c r="D50" s="195" t="s">
        <v>1062</v>
      </c>
    </row>
    <row r="51" spans="2:8" ht="12.75" customHeight="1">
      <c r="B51" s="195"/>
      <c r="C51" s="195" t="s">
        <v>1066</v>
      </c>
    </row>
    <row r="52" spans="2:8" ht="12.75" customHeight="1">
      <c r="B52" s="195"/>
      <c r="C52" s="195" t="s">
        <v>1067</v>
      </c>
    </row>
    <row r="53" spans="2:8" ht="12.75" customHeight="1">
      <c r="B53" s="202">
        <v>10.6</v>
      </c>
      <c r="C53" s="195" t="s">
        <v>1068</v>
      </c>
      <c r="D53" s="195"/>
      <c r="E53" s="195" t="s">
        <v>1055</v>
      </c>
      <c r="F53" s="195" t="s">
        <v>1056</v>
      </c>
      <c r="G53" s="202">
        <v>10.7</v>
      </c>
      <c r="H53" s="195" t="s">
        <v>1057</v>
      </c>
    </row>
    <row r="54" spans="2:8" ht="12.75" customHeight="1">
      <c r="B54" s="202">
        <v>10.7</v>
      </c>
      <c r="C54" s="195" t="s">
        <v>1069</v>
      </c>
      <c r="D54" s="195"/>
      <c r="E54" s="195" t="s">
        <v>1070</v>
      </c>
      <c r="F54" s="195" t="s">
        <v>1021</v>
      </c>
      <c r="G54" s="202">
        <v>10.199999999999999</v>
      </c>
      <c r="H54" s="195" t="s">
        <v>1071</v>
      </c>
    </row>
    <row r="55" spans="2:8" ht="12.75" customHeight="1">
      <c r="B55" s="195"/>
      <c r="C55" s="195" t="s">
        <v>1072</v>
      </c>
    </row>
    <row r="56" spans="2:8" ht="12.75" customHeight="1">
      <c r="B56" s="195"/>
      <c r="C56" s="195" t="s">
        <v>1073</v>
      </c>
    </row>
    <row r="57" spans="2:8" ht="12.75" customHeight="1">
      <c r="B57" s="195"/>
      <c r="C57" s="195" t="s">
        <v>1074</v>
      </c>
    </row>
    <row r="58" spans="2:8" ht="12.75" customHeight="1">
      <c r="B58" s="195"/>
      <c r="C58" s="195" t="s">
        <v>1075</v>
      </c>
    </row>
    <row r="59" spans="2:8" ht="12.75" customHeight="1">
      <c r="B59" s="202">
        <v>10.8</v>
      </c>
      <c r="C59" s="195" t="s">
        <v>1076</v>
      </c>
      <c r="D59" s="195"/>
      <c r="E59" s="195" t="s">
        <v>1055</v>
      </c>
      <c r="F59" s="195" t="s">
        <v>1056</v>
      </c>
      <c r="G59" s="202">
        <v>10.9</v>
      </c>
      <c r="H59" s="195" t="s">
        <v>1057</v>
      </c>
    </row>
    <row r="60" spans="2:8" ht="12.75" customHeight="1">
      <c r="B60" s="202">
        <v>10.9</v>
      </c>
      <c r="C60" s="195" t="s">
        <v>1077</v>
      </c>
      <c r="D60" s="195"/>
      <c r="E60" s="195" t="s">
        <v>1070</v>
      </c>
      <c r="F60" s="195" t="s">
        <v>1021</v>
      </c>
      <c r="G60" s="202">
        <v>10.1</v>
      </c>
      <c r="H60" s="195" t="s">
        <v>1071</v>
      </c>
    </row>
    <row r="61" spans="2:8" ht="12.75" customHeight="1">
      <c r="B61" s="195"/>
      <c r="C61" s="195" t="s">
        <v>1078</v>
      </c>
    </row>
    <row r="62" spans="2:8" ht="12.75" customHeight="1">
      <c r="B62" s="195"/>
      <c r="C62" s="195" t="s">
        <v>1079</v>
      </c>
    </row>
    <row r="63" spans="2:8" ht="12.75" customHeight="1">
      <c r="B63" s="195"/>
      <c r="C63" s="195" t="s">
        <v>1080</v>
      </c>
    </row>
    <row r="64" spans="2:8" ht="12.75" customHeight="1">
      <c r="B64" s="195"/>
      <c r="C64" s="195" t="s">
        <v>1081</v>
      </c>
    </row>
    <row r="65" spans="2:8" ht="12.75" customHeight="1">
      <c r="B65" s="195"/>
      <c r="C65" s="195" t="s">
        <v>1075</v>
      </c>
    </row>
    <row r="66" spans="2:8" ht="12.75" customHeight="1">
      <c r="B66" s="202">
        <v>10.1</v>
      </c>
      <c r="C66" s="195" t="s">
        <v>1082</v>
      </c>
      <c r="D66" s="195"/>
      <c r="E66" s="195" t="s">
        <v>1055</v>
      </c>
      <c r="F66" s="195" t="s">
        <v>1056</v>
      </c>
      <c r="G66" s="202">
        <v>10.1</v>
      </c>
      <c r="H66" s="195" t="s">
        <v>1057</v>
      </c>
    </row>
    <row r="67" spans="2:8" ht="12.75" customHeight="1">
      <c r="B67" s="195"/>
      <c r="C67" s="195" t="s">
        <v>1083</v>
      </c>
    </row>
    <row r="68" spans="2:8" ht="12.75" customHeight="1">
      <c r="B68" s="202">
        <v>10.11</v>
      </c>
      <c r="C68" s="195" t="s">
        <v>1084</v>
      </c>
      <c r="D68" s="195"/>
      <c r="E68" s="195" t="s">
        <v>1055</v>
      </c>
      <c r="F68" s="195" t="s">
        <v>1056</v>
      </c>
      <c r="G68" s="202">
        <v>10.11</v>
      </c>
      <c r="H68" s="195" t="s">
        <v>1057</v>
      </c>
    </row>
    <row r="69" spans="2:8" ht="12.75" customHeight="1">
      <c r="B69" s="202">
        <v>10.119999999999999</v>
      </c>
      <c r="C69" s="195" t="s">
        <v>1085</v>
      </c>
      <c r="D69" s="195"/>
      <c r="E69" s="195" t="s">
        <v>1070</v>
      </c>
      <c r="F69" s="195" t="s">
        <v>1021</v>
      </c>
      <c r="G69" s="202">
        <v>10.3</v>
      </c>
      <c r="H69" s="195" t="s">
        <v>1086</v>
      </c>
    </row>
    <row r="70" spans="2:8" ht="12.75" customHeight="1">
      <c r="B70" s="195"/>
      <c r="C70" s="195" t="s">
        <v>1087</v>
      </c>
    </row>
    <row r="71" spans="2:8" ht="12.75" customHeight="1">
      <c r="B71" s="202">
        <v>10.130000000000001</v>
      </c>
      <c r="C71" s="195" t="s">
        <v>1088</v>
      </c>
      <c r="D71" s="195"/>
      <c r="E71" s="195" t="s">
        <v>1043</v>
      </c>
      <c r="F71" s="195" t="s">
        <v>1021</v>
      </c>
      <c r="G71" s="202">
        <v>10.130000000000001</v>
      </c>
      <c r="H71" s="195" t="s">
        <v>1044</v>
      </c>
    </row>
    <row r="72" spans="2:8" ht="12.75" customHeight="1">
      <c r="B72" s="195"/>
      <c r="C72" s="195" t="s">
        <v>1089</v>
      </c>
    </row>
    <row r="73" spans="2:8" ht="12.75" customHeight="1">
      <c r="B73" s="202">
        <v>10.14</v>
      </c>
      <c r="C73" s="195" t="s">
        <v>1090</v>
      </c>
      <c r="D73" s="195"/>
      <c r="E73" s="195" t="s">
        <v>1070</v>
      </c>
      <c r="F73" s="195" t="s">
        <v>1021</v>
      </c>
      <c r="G73" s="202">
        <v>10.4</v>
      </c>
      <c r="H73" s="195" t="s">
        <v>1091</v>
      </c>
    </row>
    <row r="74" spans="2:8" ht="12.75" customHeight="1">
      <c r="B74" s="195"/>
      <c r="C74" s="195" t="s">
        <v>1092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hyperlinks>
    <hyperlink ref="A8" location="Table_Of_Contents!A1" display="Table Of Contents" xr:uid="{00000000-0004-0000-48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V77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1" style="4" customWidth="1" outlineLevel="7"/>
    <col min="3" max="3" width="54" style="4" customWidth="1" outlineLevel="7"/>
    <col min="4" max="4" width="15" style="4" customWidth="1" outlineLevel="7"/>
    <col min="5" max="5" width="5" style="4" customWidth="1" outlineLevel="7"/>
    <col min="6" max="6" width="11" style="4" customWidth="1" outlineLevel="7"/>
    <col min="7" max="7" width="29" style="4" customWidth="1" outlineLevel="7"/>
    <col min="8" max="8" width="11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319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/>
      <c r="D10" s="195"/>
      <c r="E10" s="195"/>
      <c r="F10" s="195"/>
      <c r="G10" s="195" t="s">
        <v>1011</v>
      </c>
    </row>
    <row r="11" spans="1:8" ht="12.75" customHeight="1">
      <c r="B11" s="195" t="s">
        <v>1012</v>
      </c>
      <c r="C11" s="195" t="s">
        <v>1012</v>
      </c>
      <c r="D11" s="195" t="s">
        <v>1013</v>
      </c>
      <c r="E11" s="195" t="s">
        <v>1014</v>
      </c>
      <c r="F11" s="195" t="s">
        <v>1015</v>
      </c>
      <c r="G11" s="195" t="s">
        <v>1012</v>
      </c>
      <c r="H11" s="195" t="s">
        <v>1016</v>
      </c>
    </row>
    <row r="12" spans="1:8" ht="12.75" customHeight="1">
      <c r="B12" s="195" t="s">
        <v>1017</v>
      </c>
      <c r="C12" s="195" t="s">
        <v>1018</v>
      </c>
    </row>
    <row r="13" spans="1:8" ht="12.75" customHeight="1">
      <c r="B13" s="202">
        <v>10.15</v>
      </c>
      <c r="C13" s="195" t="s">
        <v>1093</v>
      </c>
      <c r="D13" s="195"/>
      <c r="E13" s="195" t="s">
        <v>1070</v>
      </c>
      <c r="F13" s="195" t="s">
        <v>1021</v>
      </c>
      <c r="G13" s="202">
        <v>10.5</v>
      </c>
      <c r="H13" s="195" t="s">
        <v>1091</v>
      </c>
    </row>
    <row r="14" spans="1:8" ht="12.75" customHeight="1">
      <c r="B14" s="195"/>
      <c r="C14" s="195" t="s">
        <v>1094</v>
      </c>
    </row>
    <row r="15" spans="1:8" ht="12.75" customHeight="1">
      <c r="B15" s="202">
        <v>10.16</v>
      </c>
      <c r="C15" s="195" t="s">
        <v>1095</v>
      </c>
      <c r="D15" s="195"/>
      <c r="E15" s="195" t="s">
        <v>1043</v>
      </c>
      <c r="F15" s="195" t="s">
        <v>1021</v>
      </c>
      <c r="G15" s="202">
        <v>10.17</v>
      </c>
      <c r="H15" s="195" t="s">
        <v>1096</v>
      </c>
    </row>
    <row r="16" spans="1:8" ht="12.75" customHeight="1">
      <c r="B16" s="202">
        <v>10.17</v>
      </c>
      <c r="C16" s="195" t="s">
        <v>1097</v>
      </c>
      <c r="D16" s="195"/>
      <c r="E16" s="195" t="s">
        <v>1043</v>
      </c>
      <c r="F16" s="195" t="s">
        <v>1021</v>
      </c>
      <c r="G16" s="202">
        <v>10.18</v>
      </c>
      <c r="H16" s="195" t="s">
        <v>1098</v>
      </c>
    </row>
    <row r="17" spans="2:8" ht="12.75" customHeight="1">
      <c r="B17" s="195"/>
      <c r="C17" s="195" t="s">
        <v>1099</v>
      </c>
    </row>
    <row r="18" spans="2:8" ht="12.75" customHeight="1">
      <c r="B18" s="202">
        <v>10.18</v>
      </c>
      <c r="C18" s="195" t="s">
        <v>1100</v>
      </c>
      <c r="D18" s="195"/>
      <c r="E18" s="195" t="s">
        <v>1020</v>
      </c>
      <c r="F18" s="195" t="s">
        <v>1021</v>
      </c>
      <c r="G18" s="202">
        <v>10.1</v>
      </c>
      <c r="H18" s="195" t="s">
        <v>1101</v>
      </c>
    </row>
    <row r="19" spans="2:8" ht="12.75" customHeight="1">
      <c r="B19" s="195"/>
      <c r="C19" s="195" t="s">
        <v>1102</v>
      </c>
    </row>
    <row r="20" spans="2:8" ht="12.75" customHeight="1">
      <c r="B20" s="195"/>
      <c r="C20" s="195" t="s">
        <v>1103</v>
      </c>
    </row>
    <row r="21" spans="2:8" ht="12.75" customHeight="1">
      <c r="B21" s="195"/>
      <c r="C21" s="195" t="s">
        <v>1104</v>
      </c>
    </row>
    <row r="22" spans="2:8" ht="12.75" customHeight="1">
      <c r="B22" s="195"/>
      <c r="C22" s="195" t="s">
        <v>1105</v>
      </c>
    </row>
    <row r="23" spans="2:8" ht="12.75" customHeight="1">
      <c r="B23" s="195"/>
      <c r="C23" s="195" t="s">
        <v>1106</v>
      </c>
    </row>
    <row r="24" spans="2:8" ht="12.75" customHeight="1">
      <c r="B24" s="195"/>
      <c r="C24" s="195" t="s">
        <v>1107</v>
      </c>
    </row>
    <row r="25" spans="2:8" ht="12.75" customHeight="1">
      <c r="B25" s="195"/>
      <c r="C25" s="195" t="s">
        <v>1108</v>
      </c>
    </row>
    <row r="26" spans="2:8" ht="12.75" customHeight="1">
      <c r="B26" s="195"/>
      <c r="C26" s="195" t="s">
        <v>1109</v>
      </c>
    </row>
    <row r="27" spans="2:8" ht="12.75" customHeight="1">
      <c r="B27" s="195"/>
      <c r="C27" s="195" t="s">
        <v>1110</v>
      </c>
    </row>
    <row r="28" spans="2:8" ht="12.75" customHeight="1">
      <c r="B28" s="195"/>
      <c r="C28" s="195" t="s">
        <v>1111</v>
      </c>
    </row>
    <row r="29" spans="2:8" ht="12.75" customHeight="1">
      <c r="B29" s="195"/>
      <c r="C29" s="195" t="s">
        <v>1112</v>
      </c>
    </row>
    <row r="30" spans="2:8" ht="12.75" customHeight="1">
      <c r="B30" s="202">
        <v>10.19</v>
      </c>
      <c r="C30" s="195" t="s">
        <v>1113</v>
      </c>
      <c r="D30" s="195"/>
      <c r="E30" s="195" t="s">
        <v>1020</v>
      </c>
      <c r="F30" s="195" t="s">
        <v>1021</v>
      </c>
      <c r="G30" s="202">
        <v>10.1</v>
      </c>
      <c r="H30" s="195" t="s">
        <v>1028</v>
      </c>
    </row>
    <row r="31" spans="2:8" ht="12.75" customHeight="1">
      <c r="B31" s="195"/>
      <c r="C31" s="195" t="s">
        <v>1114</v>
      </c>
    </row>
    <row r="32" spans="2:8" ht="12.75" customHeight="1">
      <c r="B32" s="195"/>
      <c r="C32" s="195" t="s">
        <v>1115</v>
      </c>
    </row>
    <row r="33" spans="2:8" ht="12.75" customHeight="1">
      <c r="B33" s="195"/>
      <c r="C33" s="195" t="s">
        <v>1116</v>
      </c>
    </row>
    <row r="34" spans="2:8" ht="12.75" customHeight="1">
      <c r="B34" s="195"/>
      <c r="C34" s="195" t="s">
        <v>1117</v>
      </c>
    </row>
    <row r="35" spans="2:8" ht="12.75" customHeight="1">
      <c r="B35" s="195"/>
      <c r="C35" s="195" t="s">
        <v>1118</v>
      </c>
    </row>
    <row r="36" spans="2:8" ht="12.75" customHeight="1">
      <c r="B36" s="202">
        <v>10.199999999999999</v>
      </c>
      <c r="C36" s="195" t="s">
        <v>1119</v>
      </c>
      <c r="D36" s="195"/>
      <c r="E36" s="195" t="s">
        <v>1020</v>
      </c>
      <c r="F36" s="195" t="s">
        <v>1021</v>
      </c>
      <c r="G36" s="202">
        <v>10.199999999999999</v>
      </c>
      <c r="H36" s="195" t="s">
        <v>1028</v>
      </c>
    </row>
    <row r="37" spans="2:8" ht="12.75" customHeight="1">
      <c r="B37" s="195"/>
      <c r="C37" s="195" t="s">
        <v>1120</v>
      </c>
    </row>
    <row r="38" spans="2:8" ht="12.75" customHeight="1">
      <c r="B38" s="195"/>
      <c r="C38" s="195" t="s">
        <v>1121</v>
      </c>
    </row>
    <row r="39" spans="2:8" ht="12.75" customHeight="1">
      <c r="B39" s="195"/>
      <c r="C39" s="195" t="s">
        <v>1122</v>
      </c>
    </row>
    <row r="40" spans="2:8" ht="12.75" customHeight="1">
      <c r="B40" s="195"/>
      <c r="C40" s="195" t="s">
        <v>1123</v>
      </c>
    </row>
    <row r="41" spans="2:8" ht="12.75" customHeight="1">
      <c r="B41" s="195"/>
      <c r="C41" s="195" t="s">
        <v>1124</v>
      </c>
    </row>
    <row r="42" spans="2:8" ht="12.75" customHeight="1">
      <c r="B42" s="195"/>
      <c r="C42" s="195" t="s">
        <v>1125</v>
      </c>
    </row>
    <row r="43" spans="2:8" ht="12.75" customHeight="1">
      <c r="B43" s="202">
        <v>10.210000000000001</v>
      </c>
      <c r="C43" s="195" t="s">
        <v>1126</v>
      </c>
      <c r="D43" s="195"/>
      <c r="E43" s="195" t="s">
        <v>1020</v>
      </c>
      <c r="F43" s="195" t="s">
        <v>1021</v>
      </c>
      <c r="G43" s="202">
        <v>10.1</v>
      </c>
      <c r="H43" s="195" t="s">
        <v>1022</v>
      </c>
    </row>
    <row r="44" spans="2:8" ht="12.75" customHeight="1">
      <c r="B44" s="195"/>
      <c r="C44" s="195" t="s">
        <v>1127</v>
      </c>
    </row>
    <row r="45" spans="2:8" ht="12.75" customHeight="1">
      <c r="B45" s="195"/>
      <c r="C45" s="195" t="s">
        <v>1128</v>
      </c>
    </row>
    <row r="46" spans="2:8" ht="12.75" customHeight="1">
      <c r="B46" s="195"/>
      <c r="C46" s="195" t="s">
        <v>1129</v>
      </c>
    </row>
    <row r="47" spans="2:8" ht="12.75" customHeight="1">
      <c r="B47" s="195"/>
      <c r="C47" s="195" t="s">
        <v>1130</v>
      </c>
    </row>
    <row r="48" spans="2:8" ht="12.75" customHeight="1">
      <c r="B48" s="195"/>
      <c r="C48" s="195" t="s">
        <v>1131</v>
      </c>
    </row>
    <row r="49" spans="2:8" ht="12.75" customHeight="1">
      <c r="B49" s="195"/>
      <c r="C49" s="195" t="s">
        <v>1132</v>
      </c>
    </row>
    <row r="50" spans="2:8" ht="12.75" customHeight="1">
      <c r="B50" s="202">
        <v>10.220000000000001</v>
      </c>
      <c r="C50" s="195" t="s">
        <v>1100</v>
      </c>
      <c r="D50" s="195"/>
      <c r="E50" s="195" t="s">
        <v>1020</v>
      </c>
      <c r="F50" s="195" t="s">
        <v>1021</v>
      </c>
      <c r="G50" s="202">
        <v>10.1</v>
      </c>
      <c r="H50" s="195" t="s">
        <v>1133</v>
      </c>
    </row>
    <row r="51" spans="2:8" ht="12.75" customHeight="1">
      <c r="B51" s="195"/>
      <c r="C51" s="195" t="s">
        <v>1134</v>
      </c>
    </row>
    <row r="52" spans="2:8" ht="12.75" customHeight="1">
      <c r="B52" s="195"/>
      <c r="C52" s="195" t="s">
        <v>1103</v>
      </c>
    </row>
    <row r="53" spans="2:8" ht="12.75" customHeight="1">
      <c r="B53" s="195"/>
      <c r="C53" s="195" t="s">
        <v>1104</v>
      </c>
    </row>
    <row r="54" spans="2:8" ht="12.75" customHeight="1">
      <c r="B54" s="195"/>
      <c r="C54" s="195" t="s">
        <v>1105</v>
      </c>
    </row>
    <row r="55" spans="2:8" ht="12.75" customHeight="1">
      <c r="B55" s="195"/>
      <c r="C55" s="195" t="s">
        <v>1106</v>
      </c>
    </row>
    <row r="56" spans="2:8" ht="12.75" customHeight="1">
      <c r="B56" s="195"/>
      <c r="C56" s="195" t="s">
        <v>1107</v>
      </c>
    </row>
    <row r="57" spans="2:8" ht="12.75" customHeight="1">
      <c r="B57" s="195"/>
      <c r="C57" s="195" t="s">
        <v>1108</v>
      </c>
    </row>
    <row r="58" spans="2:8" ht="12.75" customHeight="1">
      <c r="B58" s="195"/>
      <c r="C58" s="195" t="s">
        <v>1109</v>
      </c>
    </row>
    <row r="59" spans="2:8" ht="12.75" customHeight="1">
      <c r="B59" s="195"/>
      <c r="C59" s="195" t="s">
        <v>1110</v>
      </c>
    </row>
    <row r="60" spans="2:8" ht="12.75" customHeight="1">
      <c r="B60" s="195"/>
      <c r="C60" s="195" t="s">
        <v>1111</v>
      </c>
    </row>
    <row r="61" spans="2:8" ht="12.75" customHeight="1">
      <c r="B61" s="195"/>
      <c r="C61" s="195" t="s">
        <v>1135</v>
      </c>
    </row>
    <row r="62" spans="2:8" ht="12.75" customHeight="1">
      <c r="B62" s="202">
        <v>10.23</v>
      </c>
      <c r="C62" s="195" t="s">
        <v>1136</v>
      </c>
      <c r="D62" s="195"/>
      <c r="E62" s="195" t="s">
        <v>1070</v>
      </c>
      <c r="F62" s="195" t="s">
        <v>1021</v>
      </c>
      <c r="G62" s="202">
        <v>10.1</v>
      </c>
      <c r="H62" s="195" t="s">
        <v>1137</v>
      </c>
    </row>
    <row r="63" spans="2:8" ht="12.75" customHeight="1">
      <c r="B63" s="195"/>
      <c r="C63" s="195" t="s">
        <v>1138</v>
      </c>
    </row>
    <row r="64" spans="2:8" ht="12.75" customHeight="1">
      <c r="B64" s="202">
        <v>10.24</v>
      </c>
      <c r="C64" s="195" t="s">
        <v>1139</v>
      </c>
      <c r="D64" s="195"/>
      <c r="E64" s="195" t="s">
        <v>1020</v>
      </c>
      <c r="F64" s="195" t="s">
        <v>1021</v>
      </c>
      <c r="G64" s="202">
        <v>10.199999999999999</v>
      </c>
      <c r="H64" s="195" t="s">
        <v>1022</v>
      </c>
    </row>
    <row r="65" spans="2:8" ht="12.75" customHeight="1">
      <c r="B65" s="195"/>
      <c r="C65" s="195" t="s">
        <v>1140</v>
      </c>
    </row>
    <row r="66" spans="2:8" ht="12.75" customHeight="1">
      <c r="B66" s="195"/>
      <c r="C66" s="195" t="s">
        <v>1141</v>
      </c>
    </row>
    <row r="67" spans="2:8" ht="12.75" customHeight="1">
      <c r="B67" s="202">
        <v>10.25</v>
      </c>
      <c r="C67" s="195" t="s">
        <v>1142</v>
      </c>
      <c r="D67" s="195"/>
      <c r="E67" s="195" t="s">
        <v>1020</v>
      </c>
      <c r="F67" s="195" t="s">
        <v>1021</v>
      </c>
      <c r="G67" s="202">
        <v>10.3</v>
      </c>
      <c r="H67" s="195" t="s">
        <v>1022</v>
      </c>
    </row>
    <row r="68" spans="2:8" ht="12.75" customHeight="1">
      <c r="B68" s="195"/>
      <c r="C68" s="195" t="s">
        <v>1143</v>
      </c>
    </row>
    <row r="69" spans="2:8" ht="12.75" customHeight="1">
      <c r="B69" s="195"/>
      <c r="C69" s="195" t="s">
        <v>1144</v>
      </c>
    </row>
    <row r="70" spans="2:8" ht="12.75" customHeight="1">
      <c r="B70" s="195"/>
      <c r="C70" s="195" t="s">
        <v>1145</v>
      </c>
    </row>
    <row r="71" spans="2:8" ht="12.75" customHeight="1">
      <c r="B71" s="202">
        <v>10.26</v>
      </c>
      <c r="C71" s="195" t="s">
        <v>1146</v>
      </c>
      <c r="D71" s="195"/>
      <c r="E71" s="195" t="s">
        <v>1020</v>
      </c>
      <c r="F71" s="195" t="s">
        <v>1021</v>
      </c>
      <c r="G71" s="202">
        <v>10.1</v>
      </c>
      <c r="H71" s="195" t="s">
        <v>1147</v>
      </c>
    </row>
    <row r="72" spans="2:8" ht="12.75" customHeight="1">
      <c r="B72" s="195"/>
      <c r="C72" s="195" t="s">
        <v>1148</v>
      </c>
    </row>
    <row r="73" spans="2:8" ht="12.75" customHeight="1">
      <c r="B73" s="202">
        <v>10.27</v>
      </c>
      <c r="C73" s="195" t="s">
        <v>1149</v>
      </c>
      <c r="D73" s="195"/>
      <c r="E73" s="195" t="s">
        <v>1020</v>
      </c>
      <c r="F73" s="195" t="s">
        <v>1021</v>
      </c>
      <c r="G73" s="202">
        <v>10.199999999999999</v>
      </c>
      <c r="H73" s="195" t="s">
        <v>1147</v>
      </c>
    </row>
    <row r="74" spans="2:8" ht="12.75" customHeight="1">
      <c r="B74" s="202">
        <v>10.28</v>
      </c>
      <c r="C74" s="195" t="s">
        <v>1090</v>
      </c>
      <c r="D74" s="195"/>
      <c r="E74" s="195" t="s">
        <v>1043</v>
      </c>
      <c r="F74" s="195" t="s">
        <v>1021</v>
      </c>
      <c r="G74" s="202">
        <v>10.3</v>
      </c>
      <c r="H74" s="195" t="s">
        <v>1150</v>
      </c>
    </row>
    <row r="75" spans="2:8" ht="12.75" customHeight="1">
      <c r="B75" s="195"/>
      <c r="C75" s="195" t="s">
        <v>1151</v>
      </c>
    </row>
    <row r="76" spans="2:8" ht="12.75" customHeight="1">
      <c r="B76" s="202">
        <v>10.29</v>
      </c>
      <c r="C76" s="195" t="s">
        <v>1090</v>
      </c>
      <c r="D76" s="195"/>
      <c r="E76" s="195" t="s">
        <v>1070</v>
      </c>
      <c r="F76" s="195" t="s">
        <v>1021</v>
      </c>
      <c r="G76" s="202">
        <v>10.6</v>
      </c>
      <c r="H76" s="195" t="s">
        <v>1091</v>
      </c>
    </row>
    <row r="77" spans="2:8" ht="12.75" customHeight="1">
      <c r="B77" s="195"/>
      <c r="C77" s="195" t="s">
        <v>1152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hyperlinks>
    <hyperlink ref="A8" location="Table_Of_Contents!A1" display="Table Of Contents" xr:uid="{00000000-0004-0000-49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V56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13" style="4" customWidth="1" outlineLevel="7"/>
    <col min="3" max="3" width="62" style="4" customWidth="1" outlineLevel="7"/>
    <col min="4" max="4" width="15" style="4" customWidth="1" outlineLevel="7"/>
    <col min="5" max="5" width="5" style="4" customWidth="1" outlineLevel="7"/>
    <col min="6" max="6" width="11" style="4" customWidth="1" outlineLevel="7"/>
    <col min="7" max="7" width="29" style="4" customWidth="1" outlineLevel="7"/>
    <col min="8" max="8" width="12" style="4" customWidth="1" outlineLevel="7"/>
    <col min="9" max="256" width="21.6640625" style="4" customWidth="1"/>
  </cols>
  <sheetData>
    <row r="1" spans="1:8" ht="12.75" customHeight="1">
      <c r="A1" s="206" t="s">
        <v>243</v>
      </c>
      <c r="B1" s="206"/>
      <c r="C1" s="206"/>
      <c r="D1" s="206"/>
      <c r="E1" s="206"/>
      <c r="F1" s="206"/>
      <c r="G1" s="206"/>
      <c r="H1" s="206"/>
    </row>
    <row r="2" spans="1:8" ht="12.75" customHeight="1">
      <c r="A2" s="206"/>
      <c r="B2" s="206"/>
      <c r="C2" s="206"/>
      <c r="D2" s="206"/>
      <c r="E2" s="206"/>
      <c r="F2" s="206"/>
      <c r="G2" s="206"/>
      <c r="H2" s="206"/>
    </row>
    <row r="3" spans="1:8" ht="12.75" customHeight="1">
      <c r="A3" s="206" t="s">
        <v>244</v>
      </c>
      <c r="B3" s="206"/>
      <c r="C3" s="206"/>
      <c r="D3" s="206"/>
      <c r="E3" s="206"/>
      <c r="F3" s="206"/>
      <c r="G3" s="206"/>
      <c r="H3" s="206"/>
    </row>
    <row r="4" spans="1:8" ht="12.75" customHeight="1">
      <c r="A4" s="206" t="s">
        <v>320</v>
      </c>
      <c r="B4" s="206"/>
      <c r="C4" s="206"/>
      <c r="D4" s="206"/>
      <c r="E4" s="206"/>
      <c r="F4" s="206"/>
      <c r="G4" s="206"/>
      <c r="H4" s="206"/>
    </row>
    <row r="5" spans="1:8" ht="12.75" customHeight="1">
      <c r="A5" s="206" t="s">
        <v>246</v>
      </c>
      <c r="B5" s="206"/>
      <c r="C5" s="206"/>
      <c r="D5" s="206"/>
      <c r="E5" s="206"/>
      <c r="F5" s="206"/>
      <c r="G5" s="206"/>
      <c r="H5" s="206"/>
    </row>
    <row r="6" spans="1:8" ht="12.75" customHeight="1">
      <c r="A6" s="206" t="s">
        <v>247</v>
      </c>
      <c r="B6" s="206"/>
      <c r="C6" s="206"/>
      <c r="D6" s="206"/>
      <c r="E6" s="206"/>
      <c r="F6" s="206"/>
      <c r="G6" s="206"/>
      <c r="H6" s="206"/>
    </row>
    <row r="7" spans="1:8" ht="12.75" customHeight="1">
      <c r="A7" s="206" t="s">
        <v>248</v>
      </c>
      <c r="B7" s="206"/>
      <c r="C7" s="206"/>
      <c r="D7" s="206"/>
      <c r="E7" s="206"/>
      <c r="F7" s="206"/>
      <c r="G7" s="206"/>
      <c r="H7" s="206"/>
    </row>
    <row r="8" spans="1:8" ht="12.75" customHeight="1">
      <c r="A8" s="207" t="s">
        <v>249</v>
      </c>
      <c r="B8" s="207"/>
      <c r="C8" s="207"/>
      <c r="D8" s="207"/>
      <c r="E8" s="207"/>
      <c r="F8" s="207"/>
      <c r="G8" s="207"/>
      <c r="H8" s="207"/>
    </row>
    <row r="9" spans="1:8" ht="12.75" customHeight="1">
      <c r="A9" s="206"/>
      <c r="B9" s="206"/>
      <c r="C9" s="206"/>
      <c r="D9" s="206"/>
      <c r="E9" s="206"/>
      <c r="F9" s="206"/>
      <c r="G9" s="206"/>
      <c r="H9" s="206"/>
    </row>
    <row r="10" spans="1:8" ht="12.75" customHeight="1">
      <c r="B10" s="195"/>
      <c r="C10" s="195"/>
      <c r="D10" s="195"/>
      <c r="E10" s="195"/>
      <c r="F10" s="195"/>
      <c r="G10" s="195" t="s">
        <v>1011</v>
      </c>
    </row>
    <row r="11" spans="1:8" ht="12.75" customHeight="1">
      <c r="B11" s="195" t="s">
        <v>1012</v>
      </c>
      <c r="C11" s="195" t="s">
        <v>1012</v>
      </c>
      <c r="D11" s="195" t="s">
        <v>1013</v>
      </c>
      <c r="E11" s="195" t="s">
        <v>1014</v>
      </c>
      <c r="F11" s="195" t="s">
        <v>1015</v>
      </c>
      <c r="G11" s="195" t="s">
        <v>1012</v>
      </c>
      <c r="H11" s="195" t="s">
        <v>1016</v>
      </c>
    </row>
    <row r="12" spans="1:8" ht="12.75" customHeight="1">
      <c r="B12" s="195" t="s">
        <v>1017</v>
      </c>
      <c r="C12" s="195" t="s">
        <v>1018</v>
      </c>
    </row>
    <row r="13" spans="1:8" ht="12.75" customHeight="1">
      <c r="B13" s="202">
        <v>10.3</v>
      </c>
      <c r="C13" s="195" t="s">
        <v>1153</v>
      </c>
      <c r="D13" s="195"/>
      <c r="E13" s="195" t="s">
        <v>1043</v>
      </c>
      <c r="F13" s="195" t="s">
        <v>1021</v>
      </c>
      <c r="G13" s="202">
        <v>10.33</v>
      </c>
      <c r="H13" s="195" t="s">
        <v>1150</v>
      </c>
    </row>
    <row r="14" spans="1:8" ht="12.75" customHeight="1">
      <c r="B14" s="195"/>
      <c r="C14" s="195" t="s">
        <v>1154</v>
      </c>
    </row>
    <row r="15" spans="1:8" ht="12.75" customHeight="1">
      <c r="B15" s="202">
        <v>10.31</v>
      </c>
      <c r="C15" s="195" t="s">
        <v>1155</v>
      </c>
      <c r="D15" s="195"/>
      <c r="E15" s="195" t="s">
        <v>1020</v>
      </c>
      <c r="F15" s="195" t="s">
        <v>1021</v>
      </c>
      <c r="G15" s="202">
        <v>10.1</v>
      </c>
      <c r="H15" s="195" t="s">
        <v>1156</v>
      </c>
    </row>
    <row r="16" spans="1:8" ht="12.75" customHeight="1">
      <c r="B16" s="195"/>
      <c r="C16" s="195" t="s">
        <v>1157</v>
      </c>
    </row>
    <row r="17" spans="2:8" ht="12.75" customHeight="1">
      <c r="B17" s="195"/>
      <c r="C17" s="195" t="s">
        <v>1158</v>
      </c>
    </row>
    <row r="18" spans="2:8" ht="12.75" customHeight="1">
      <c r="B18" s="202">
        <v>10.32</v>
      </c>
      <c r="C18" s="195" t="s">
        <v>1159</v>
      </c>
      <c r="D18" s="195"/>
      <c r="E18" s="195" t="s">
        <v>1070</v>
      </c>
      <c r="F18" s="195" t="s">
        <v>1021</v>
      </c>
      <c r="G18" s="202">
        <v>10.199999999999999</v>
      </c>
      <c r="H18" s="195" t="s">
        <v>1091</v>
      </c>
    </row>
    <row r="19" spans="2:8" ht="12.75" customHeight="1">
      <c r="B19" s="195"/>
      <c r="C19" s="195" t="s">
        <v>1160</v>
      </c>
    </row>
    <row r="20" spans="2:8" ht="12.75" customHeight="1">
      <c r="B20" s="195"/>
      <c r="C20" s="195" t="s">
        <v>1161</v>
      </c>
    </row>
    <row r="21" spans="2:8" ht="12.75" customHeight="1">
      <c r="B21" s="202">
        <v>10.33</v>
      </c>
      <c r="C21" s="195" t="s">
        <v>1162</v>
      </c>
      <c r="D21" s="195"/>
      <c r="E21" s="195" t="s">
        <v>1020</v>
      </c>
      <c r="F21" s="195" t="s">
        <v>1021</v>
      </c>
      <c r="G21" s="202">
        <v>10.1</v>
      </c>
      <c r="H21" s="195" t="s">
        <v>1163</v>
      </c>
    </row>
    <row r="22" spans="2:8" ht="12.75" customHeight="1">
      <c r="B22" s="195"/>
      <c r="C22" s="195" t="s">
        <v>1164</v>
      </c>
    </row>
    <row r="23" spans="2:8" ht="12.75" customHeight="1">
      <c r="B23" s="195"/>
      <c r="C23" s="195" t="s">
        <v>1165</v>
      </c>
    </row>
    <row r="24" spans="2:8" ht="12.75" customHeight="1">
      <c r="B24" s="195"/>
      <c r="C24" s="195" t="s">
        <v>1166</v>
      </c>
    </row>
    <row r="25" spans="2:8" ht="12.75" customHeight="1">
      <c r="B25" s="202">
        <v>10.34</v>
      </c>
      <c r="C25" s="195" t="s">
        <v>1167</v>
      </c>
      <c r="D25" s="195" t="s">
        <v>1062</v>
      </c>
    </row>
    <row r="26" spans="2:8" ht="12.75" customHeight="1">
      <c r="B26" s="195"/>
      <c r="C26" s="195" t="s">
        <v>1089</v>
      </c>
    </row>
    <row r="27" spans="2:8" ht="12.75" customHeight="1">
      <c r="B27" s="202">
        <v>21.1</v>
      </c>
      <c r="C27" s="195" t="s">
        <v>1168</v>
      </c>
      <c r="D27" s="195" t="s">
        <v>1062</v>
      </c>
    </row>
    <row r="28" spans="2:8" ht="12.75" customHeight="1">
      <c r="B28" s="202">
        <v>23.1</v>
      </c>
      <c r="C28" s="195" t="s">
        <v>1169</v>
      </c>
      <c r="D28" s="195" t="s">
        <v>1062</v>
      </c>
    </row>
    <row r="29" spans="2:8" ht="12.75" customHeight="1">
      <c r="B29" s="202">
        <v>31.1</v>
      </c>
      <c r="C29" s="195" t="s">
        <v>1170</v>
      </c>
      <c r="D29" s="195" t="s">
        <v>1062</v>
      </c>
    </row>
    <row r="30" spans="2:8" ht="12.75" customHeight="1">
      <c r="B30" s="195"/>
      <c r="C30" s="195" t="s">
        <v>1171</v>
      </c>
    </row>
    <row r="31" spans="2:8" ht="12.75" customHeight="1">
      <c r="B31" s="195"/>
      <c r="C31" s="195" t="s">
        <v>1172</v>
      </c>
    </row>
    <row r="32" spans="2:8" ht="12.75" customHeight="1">
      <c r="B32" s="195"/>
      <c r="C32" s="195" t="s">
        <v>1173</v>
      </c>
    </row>
    <row r="33" spans="2:4" ht="12.75" customHeight="1">
      <c r="B33" s="202">
        <v>31.2</v>
      </c>
      <c r="C33" s="195" t="s">
        <v>1174</v>
      </c>
      <c r="D33" s="195" t="s">
        <v>1062</v>
      </c>
    </row>
    <row r="34" spans="2:4" ht="12.75" customHeight="1">
      <c r="B34" s="195"/>
      <c r="C34" s="195" t="s">
        <v>1171</v>
      </c>
    </row>
    <row r="35" spans="2:4" ht="12.75" customHeight="1">
      <c r="B35" s="195"/>
      <c r="C35" s="195" t="s">
        <v>1172</v>
      </c>
    </row>
    <row r="36" spans="2:4" ht="12.75" customHeight="1">
      <c r="B36" s="195"/>
      <c r="C36" s="195" t="s">
        <v>1173</v>
      </c>
    </row>
    <row r="37" spans="2:4" ht="12.75" customHeight="1">
      <c r="B37" s="202">
        <v>32.1</v>
      </c>
      <c r="C37" s="195" t="s">
        <v>1170</v>
      </c>
      <c r="D37" s="195" t="s">
        <v>1062</v>
      </c>
    </row>
    <row r="38" spans="2:4" ht="12.75" customHeight="1">
      <c r="B38" s="195"/>
      <c r="C38" s="195" t="s">
        <v>1175</v>
      </c>
    </row>
    <row r="39" spans="2:4" ht="12.75" customHeight="1">
      <c r="B39" s="195"/>
      <c r="C39" s="195" t="s">
        <v>1176</v>
      </c>
    </row>
    <row r="40" spans="2:4" ht="12.75" customHeight="1">
      <c r="B40" s="195"/>
      <c r="C40" s="195" t="s">
        <v>1173</v>
      </c>
    </row>
    <row r="41" spans="2:4" ht="12.75" customHeight="1">
      <c r="B41" s="202">
        <v>32.200000000000003</v>
      </c>
      <c r="C41" s="195" t="s">
        <v>1174</v>
      </c>
      <c r="D41" s="195" t="s">
        <v>1062</v>
      </c>
    </row>
    <row r="42" spans="2:4" ht="12.75" customHeight="1">
      <c r="B42" s="195"/>
      <c r="C42" s="195" t="s">
        <v>1175</v>
      </c>
    </row>
    <row r="43" spans="2:4" ht="12.75" customHeight="1">
      <c r="B43" s="195"/>
      <c r="C43" s="195" t="s">
        <v>1176</v>
      </c>
    </row>
    <row r="44" spans="2:4" ht="12.75" customHeight="1">
      <c r="B44" s="195"/>
      <c r="C44" s="195" t="s">
        <v>1173</v>
      </c>
    </row>
    <row r="45" spans="2:4" ht="12.75" customHeight="1">
      <c r="B45" s="196">
        <v>97</v>
      </c>
      <c r="C45" s="195" t="s">
        <v>1177</v>
      </c>
      <c r="D45" s="195" t="s">
        <v>1062</v>
      </c>
    </row>
    <row r="46" spans="2:4" ht="12.75" customHeight="1">
      <c r="B46" s="195"/>
      <c r="C46" s="195" t="s">
        <v>1178</v>
      </c>
    </row>
    <row r="47" spans="2:4" ht="12.75" customHeight="1">
      <c r="B47" s="196">
        <v>101</v>
      </c>
      <c r="C47" s="195" t="s">
        <v>1179</v>
      </c>
      <c r="D47" s="195" t="s">
        <v>1062</v>
      </c>
    </row>
    <row r="48" spans="2:4" ht="12.75" customHeight="1">
      <c r="B48" s="195"/>
      <c r="C48" s="195" t="s">
        <v>1180</v>
      </c>
    </row>
    <row r="49" spans="2:4" ht="12.75" customHeight="1">
      <c r="B49" s="195"/>
      <c r="C49" s="195" t="s">
        <v>1181</v>
      </c>
    </row>
    <row r="50" spans="2:4" ht="12.75" customHeight="1">
      <c r="B50" s="195"/>
      <c r="C50" s="195" t="s">
        <v>1182</v>
      </c>
    </row>
    <row r="51" spans="2:4" ht="12.75" customHeight="1">
      <c r="B51" s="195"/>
      <c r="C51" s="195" t="s">
        <v>1183</v>
      </c>
    </row>
    <row r="52" spans="2:4" ht="12.75" customHeight="1">
      <c r="B52" s="195"/>
      <c r="C52" s="195" t="s">
        <v>1184</v>
      </c>
    </row>
    <row r="53" spans="2:4" ht="12.75" customHeight="1">
      <c r="B53" s="195"/>
      <c r="C53" s="195" t="s">
        <v>1185</v>
      </c>
    </row>
    <row r="54" spans="2:4" ht="12.75" customHeight="1">
      <c r="B54" s="195"/>
      <c r="C54" s="195" t="s">
        <v>1186</v>
      </c>
    </row>
    <row r="55" spans="2:4" ht="12.75" customHeight="1">
      <c r="B55" s="196">
        <v>104</v>
      </c>
      <c r="C55" s="195" t="s">
        <v>1187</v>
      </c>
      <c r="D55" s="195" t="s">
        <v>1062</v>
      </c>
    </row>
    <row r="56" spans="2:4" ht="12.75" customHeight="1">
      <c r="B56" s="195"/>
      <c r="C56" s="195" t="s">
        <v>1188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hyperlinks>
    <hyperlink ref="A8" location="Table_Of_Contents!A1" display="Table Of Contents" xr:uid="{00000000-0004-0000-4A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IV5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0" style="4" customWidth="1" outlineLevel="7"/>
    <col min="3" max="3" width="1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321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/>
      <c r="C10" s="195" t="s">
        <v>1189</v>
      </c>
    </row>
    <row r="11" spans="1:3" ht="12.75" customHeight="1">
      <c r="B11" s="195" t="s">
        <v>1190</v>
      </c>
    </row>
    <row r="13" spans="1:3" ht="12.75" customHeight="1">
      <c r="B13" s="195" t="s">
        <v>1191</v>
      </c>
      <c r="C13" s="195" t="s">
        <v>1192</v>
      </c>
    </row>
    <row r="14" spans="1:3" ht="12.75" customHeight="1">
      <c r="B14" s="195" t="s">
        <v>364</v>
      </c>
      <c r="C14" s="195" t="s">
        <v>327</v>
      </c>
    </row>
    <row r="15" spans="1:3" ht="12.75" customHeight="1">
      <c r="B15" s="195" t="s">
        <v>1193</v>
      </c>
      <c r="C15" s="195" t="s">
        <v>327</v>
      </c>
    </row>
    <row r="16" spans="1:3" ht="12.75" customHeight="1">
      <c r="B16" s="195" t="s">
        <v>1194</v>
      </c>
      <c r="C16" s="195" t="s">
        <v>327</v>
      </c>
    </row>
    <row r="17" spans="2:3" ht="12.75" customHeight="1">
      <c r="B17" s="195" t="s">
        <v>1195</v>
      </c>
      <c r="C17" s="195" t="s">
        <v>327</v>
      </c>
    </row>
    <row r="18" spans="2:3" ht="12.75" customHeight="1">
      <c r="B18" s="195" t="s">
        <v>1196</v>
      </c>
      <c r="C18" s="195" t="s">
        <v>354</v>
      </c>
    </row>
    <row r="19" spans="2:3" ht="12.75" customHeight="1">
      <c r="B19" s="195" t="s">
        <v>1197</v>
      </c>
      <c r="C19" s="195" t="s">
        <v>327</v>
      </c>
    </row>
    <row r="20" spans="2:3" ht="12.75" customHeight="1">
      <c r="B20" s="195" t="s">
        <v>1198</v>
      </c>
      <c r="C20" s="195" t="s">
        <v>327</v>
      </c>
    </row>
    <row r="21" spans="2:3" ht="12.75" customHeight="1">
      <c r="B21" s="195" t="s">
        <v>1199</v>
      </c>
      <c r="C21" s="195" t="s">
        <v>327</v>
      </c>
    </row>
    <row r="22" spans="2:3" ht="12.75" customHeight="1">
      <c r="B22" s="195" t="s">
        <v>1200</v>
      </c>
      <c r="C22" s="195" t="s">
        <v>327</v>
      </c>
    </row>
    <row r="23" spans="2:3" ht="12.75" customHeight="1">
      <c r="B23" s="195" t="s">
        <v>1201</v>
      </c>
      <c r="C23" s="195" t="s">
        <v>327</v>
      </c>
    </row>
    <row r="24" spans="2:3" ht="12.75" customHeight="1">
      <c r="B24" s="195" t="s">
        <v>1202</v>
      </c>
      <c r="C24" s="195" t="s">
        <v>1203</v>
      </c>
    </row>
    <row r="25" spans="2:3" ht="12.75" customHeight="1">
      <c r="B25" s="195" t="s">
        <v>1204</v>
      </c>
      <c r="C25" s="195" t="s">
        <v>1203</v>
      </c>
    </row>
    <row r="26" spans="2:3" ht="12.75" customHeight="1">
      <c r="B26" s="195" t="s">
        <v>1205</v>
      </c>
      <c r="C26" s="195" t="s">
        <v>1203</v>
      </c>
    </row>
    <row r="27" spans="2:3" ht="12.75" customHeight="1">
      <c r="B27" s="195" t="s">
        <v>1206</v>
      </c>
      <c r="C27" s="195" t="s">
        <v>354</v>
      </c>
    </row>
    <row r="28" spans="2:3" ht="12.75" customHeight="1">
      <c r="B28" s="195" t="s">
        <v>1207</v>
      </c>
      <c r="C28" s="195" t="s">
        <v>327</v>
      </c>
    </row>
    <row r="29" spans="2:3" ht="12.75" customHeight="1">
      <c r="B29" s="195" t="s">
        <v>1208</v>
      </c>
      <c r="C29" s="195" t="s">
        <v>327</v>
      </c>
    </row>
    <row r="30" spans="2:3" ht="12.75" customHeight="1">
      <c r="B30" s="195" t="s">
        <v>1209</v>
      </c>
      <c r="C30" s="195" t="s">
        <v>327</v>
      </c>
    </row>
    <row r="31" spans="2:3" ht="12.75" customHeight="1">
      <c r="B31" s="195" t="s">
        <v>1210</v>
      </c>
      <c r="C31" s="195" t="s">
        <v>354</v>
      </c>
    </row>
    <row r="32" spans="2:3" ht="12.75" customHeight="1">
      <c r="B32" s="195" t="s">
        <v>1211</v>
      </c>
      <c r="C32" s="195" t="s">
        <v>1212</v>
      </c>
    </row>
    <row r="33" spans="2:3" ht="12.75" customHeight="1">
      <c r="B33" s="195" t="s">
        <v>1213</v>
      </c>
      <c r="C33" s="195" t="s">
        <v>1212</v>
      </c>
    </row>
    <row r="34" spans="2:3" ht="12.75" customHeight="1">
      <c r="B34" s="195" t="s">
        <v>1214</v>
      </c>
      <c r="C34" s="195" t="s">
        <v>1212</v>
      </c>
    </row>
    <row r="35" spans="2:3" ht="12.75" customHeight="1">
      <c r="B35" s="195" t="s">
        <v>1215</v>
      </c>
      <c r="C35" s="195" t="s">
        <v>354</v>
      </c>
    </row>
    <row r="36" spans="2:3" ht="12.75" customHeight="1">
      <c r="B36" s="195" t="s">
        <v>1216</v>
      </c>
      <c r="C36" s="195" t="s">
        <v>354</v>
      </c>
    </row>
    <row r="37" spans="2:3" ht="12.75" customHeight="1">
      <c r="B37" s="195" t="s">
        <v>1217</v>
      </c>
      <c r="C37" s="195" t="s">
        <v>354</v>
      </c>
    </row>
    <row r="38" spans="2:3" ht="12.75" customHeight="1">
      <c r="B38" s="195" t="s">
        <v>1218</v>
      </c>
      <c r="C38" s="195" t="s">
        <v>354</v>
      </c>
    </row>
    <row r="39" spans="2:3" ht="12.75" customHeight="1">
      <c r="B39" s="195" t="s">
        <v>1219</v>
      </c>
      <c r="C39" s="195" t="s">
        <v>354</v>
      </c>
    </row>
    <row r="40" spans="2:3" ht="12.75" customHeight="1">
      <c r="B40" s="195" t="s">
        <v>1220</v>
      </c>
      <c r="C40" s="195" t="s">
        <v>1221</v>
      </c>
    </row>
    <row r="41" spans="2:3" ht="12.75" customHeight="1">
      <c r="B41" s="195" t="s">
        <v>1222</v>
      </c>
      <c r="C41" s="195" t="s">
        <v>354</v>
      </c>
    </row>
    <row r="42" spans="2:3" ht="12.75" customHeight="1">
      <c r="B42" s="195" t="s">
        <v>1223</v>
      </c>
      <c r="C42" s="195" t="s">
        <v>354</v>
      </c>
    </row>
    <row r="43" spans="2:3" ht="12.75" customHeight="1">
      <c r="B43" s="195" t="s">
        <v>1224</v>
      </c>
      <c r="C43" s="195" t="s">
        <v>354</v>
      </c>
    </row>
    <row r="44" spans="2:3" ht="12.75" customHeight="1">
      <c r="B44" s="195" t="s">
        <v>1225</v>
      </c>
      <c r="C44" s="195" t="s">
        <v>355</v>
      </c>
    </row>
    <row r="45" spans="2:3" ht="12.75" customHeight="1">
      <c r="B45" s="195" t="s">
        <v>1226</v>
      </c>
      <c r="C45" s="195" t="s">
        <v>350</v>
      </c>
    </row>
    <row r="46" spans="2:3" ht="12.75" customHeight="1">
      <c r="B46" s="195" t="s">
        <v>1227</v>
      </c>
      <c r="C46" s="195" t="s">
        <v>350</v>
      </c>
    </row>
    <row r="47" spans="2:3" ht="12.75" customHeight="1">
      <c r="B47" s="195" t="s">
        <v>1228</v>
      </c>
      <c r="C47" s="195" t="s">
        <v>350</v>
      </c>
    </row>
    <row r="48" spans="2:3" ht="12.75" customHeight="1">
      <c r="B48" s="195" t="s">
        <v>1229</v>
      </c>
      <c r="C48" s="195" t="s">
        <v>350</v>
      </c>
    </row>
    <row r="49" spans="2:3" ht="12.75" customHeight="1">
      <c r="B49" s="195" t="s">
        <v>1230</v>
      </c>
      <c r="C49" s="195" t="s">
        <v>350</v>
      </c>
    </row>
    <row r="50" spans="2:3" ht="12.75" customHeight="1">
      <c r="B50" s="195" t="s">
        <v>1231</v>
      </c>
      <c r="C50" s="195" t="s">
        <v>350</v>
      </c>
    </row>
    <row r="51" spans="2:3" ht="12.75" customHeight="1">
      <c r="B51" s="195" t="s">
        <v>1232</v>
      </c>
      <c r="C51" s="195" t="s">
        <v>350</v>
      </c>
    </row>
    <row r="52" spans="2:3" ht="12.75" customHeight="1">
      <c r="B52" s="195" t="s">
        <v>1233</v>
      </c>
      <c r="C52" s="195" t="s">
        <v>355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4B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V5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50" style="4" customWidth="1" outlineLevel="7"/>
    <col min="3" max="3" width="1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322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1234</v>
      </c>
      <c r="C10" s="195" t="s">
        <v>350</v>
      </c>
    </row>
    <row r="11" spans="1:3" ht="12.75" customHeight="1">
      <c r="B11" s="195" t="s">
        <v>1235</v>
      </c>
      <c r="C11" s="195" t="s">
        <v>354</v>
      </c>
    </row>
    <row r="12" spans="1:3" ht="12.75" customHeight="1">
      <c r="B12" s="195" t="s">
        <v>1236</v>
      </c>
      <c r="C12" s="195" t="s">
        <v>354</v>
      </c>
    </row>
    <row r="13" spans="1:3" ht="12.75" customHeight="1">
      <c r="B13" s="195" t="s">
        <v>1237</v>
      </c>
      <c r="C13" s="195" t="s">
        <v>354</v>
      </c>
    </row>
    <row r="14" spans="1:3" ht="12.75" customHeight="1">
      <c r="B14" s="195" t="s">
        <v>1238</v>
      </c>
      <c r="C14" s="195" t="s">
        <v>354</v>
      </c>
    </row>
    <row r="15" spans="1:3" ht="12.75" customHeight="1">
      <c r="B15" s="195" t="s">
        <v>1239</v>
      </c>
      <c r="C15" s="195" t="s">
        <v>357</v>
      </c>
    </row>
    <row r="16" spans="1:3" ht="12.75" customHeight="1">
      <c r="B16" s="195" t="s">
        <v>1240</v>
      </c>
      <c r="C16" s="195" t="s">
        <v>352</v>
      </c>
    </row>
    <row r="17" spans="2:3" ht="12.75" customHeight="1">
      <c r="B17" s="195" t="s">
        <v>1241</v>
      </c>
      <c r="C17" s="195" t="s">
        <v>352</v>
      </c>
    </row>
    <row r="18" spans="2:3" ht="12.75" customHeight="1">
      <c r="B18" s="195" t="s">
        <v>1242</v>
      </c>
      <c r="C18" s="195" t="s">
        <v>352</v>
      </c>
    </row>
    <row r="19" spans="2:3" ht="12.75" customHeight="1">
      <c r="B19" s="195" t="s">
        <v>1243</v>
      </c>
      <c r="C19" s="195" t="s">
        <v>352</v>
      </c>
    </row>
    <row r="20" spans="2:3" ht="12.75" customHeight="1">
      <c r="B20" s="195" t="s">
        <v>1244</v>
      </c>
      <c r="C20" s="195" t="s">
        <v>352</v>
      </c>
    </row>
    <row r="21" spans="2:3" ht="12.75" customHeight="1">
      <c r="B21" s="195" t="s">
        <v>1245</v>
      </c>
      <c r="C21" s="195" t="s">
        <v>352</v>
      </c>
    </row>
    <row r="22" spans="2:3" ht="12.75" customHeight="1">
      <c r="B22" s="195" t="s">
        <v>1246</v>
      </c>
      <c r="C22" s="195" t="s">
        <v>352</v>
      </c>
    </row>
    <row r="23" spans="2:3" ht="12.75" customHeight="1">
      <c r="B23" s="195" t="s">
        <v>1247</v>
      </c>
      <c r="C23" s="195" t="s">
        <v>354</v>
      </c>
    </row>
    <row r="24" spans="2:3" ht="12.75" customHeight="1">
      <c r="B24" s="195" t="s">
        <v>1248</v>
      </c>
      <c r="C24" s="195" t="s">
        <v>327</v>
      </c>
    </row>
    <row r="25" spans="2:3" ht="12.75" customHeight="1">
      <c r="B25" s="195" t="s">
        <v>1249</v>
      </c>
      <c r="C25" s="195" t="s">
        <v>349</v>
      </c>
    </row>
    <row r="26" spans="2:3" ht="12.75" customHeight="1">
      <c r="B26" s="195" t="s">
        <v>1250</v>
      </c>
      <c r="C26" s="195" t="s">
        <v>327</v>
      </c>
    </row>
    <row r="27" spans="2:3" ht="12.75" customHeight="1">
      <c r="B27" s="195" t="s">
        <v>1251</v>
      </c>
      <c r="C27" s="195" t="s">
        <v>327</v>
      </c>
    </row>
    <row r="28" spans="2:3" ht="12.75" customHeight="1">
      <c r="B28" s="195" t="s">
        <v>1252</v>
      </c>
      <c r="C28" s="195" t="s">
        <v>327</v>
      </c>
    </row>
    <row r="29" spans="2:3" ht="12.75" customHeight="1">
      <c r="B29" s="195" t="s">
        <v>1253</v>
      </c>
      <c r="C29" s="195" t="s">
        <v>349</v>
      </c>
    </row>
    <row r="30" spans="2:3" ht="12.75" customHeight="1">
      <c r="B30" s="195" t="s">
        <v>1254</v>
      </c>
      <c r="C30" s="195" t="s">
        <v>349</v>
      </c>
    </row>
    <row r="31" spans="2:3" ht="12.75" customHeight="1">
      <c r="B31" s="195" t="s">
        <v>1255</v>
      </c>
      <c r="C31" s="195" t="s">
        <v>349</v>
      </c>
    </row>
    <row r="32" spans="2:3" ht="12.75" customHeight="1">
      <c r="B32" s="195" t="s">
        <v>1256</v>
      </c>
      <c r="C32" s="195" t="s">
        <v>349</v>
      </c>
    </row>
    <row r="33" spans="2:3" ht="12.75" customHeight="1">
      <c r="B33" s="195" t="s">
        <v>1257</v>
      </c>
      <c r="C33" s="195" t="s">
        <v>349</v>
      </c>
    </row>
    <row r="34" spans="2:3" ht="12.75" customHeight="1">
      <c r="B34" s="195" t="s">
        <v>1258</v>
      </c>
      <c r="C34" s="195" t="s">
        <v>349</v>
      </c>
    </row>
    <row r="35" spans="2:3" ht="12.75" customHeight="1">
      <c r="B35" s="195" t="s">
        <v>1259</v>
      </c>
      <c r="C35" s="195" t="s">
        <v>349</v>
      </c>
    </row>
    <row r="36" spans="2:3" ht="12.75" customHeight="1">
      <c r="B36" s="195" t="s">
        <v>1260</v>
      </c>
      <c r="C36" s="195" t="s">
        <v>349</v>
      </c>
    </row>
    <row r="37" spans="2:3" ht="12.75" customHeight="1">
      <c r="B37" s="195" t="s">
        <v>1261</v>
      </c>
      <c r="C37" s="195" t="s">
        <v>349</v>
      </c>
    </row>
    <row r="38" spans="2:3" ht="12.75" customHeight="1">
      <c r="B38" s="195" t="s">
        <v>1262</v>
      </c>
      <c r="C38" s="195" t="s">
        <v>349</v>
      </c>
    </row>
    <row r="39" spans="2:3" ht="12.75" customHeight="1">
      <c r="B39" s="195" t="s">
        <v>1263</v>
      </c>
      <c r="C39" s="195" t="s">
        <v>349</v>
      </c>
    </row>
    <row r="40" spans="2:3" ht="12.75" customHeight="1">
      <c r="B40" s="195" t="s">
        <v>1264</v>
      </c>
      <c r="C40" s="195" t="s">
        <v>349</v>
      </c>
    </row>
    <row r="41" spans="2:3" ht="12.75" customHeight="1">
      <c r="B41" s="195" t="s">
        <v>1265</v>
      </c>
      <c r="C41" s="195" t="s">
        <v>349</v>
      </c>
    </row>
    <row r="42" spans="2:3" ht="12.75" customHeight="1">
      <c r="B42" s="195" t="s">
        <v>1266</v>
      </c>
      <c r="C42" s="195" t="s">
        <v>349</v>
      </c>
    </row>
    <row r="43" spans="2:3" ht="12.75" customHeight="1">
      <c r="B43" s="195" t="s">
        <v>1267</v>
      </c>
      <c r="C43" s="195" t="s">
        <v>349</v>
      </c>
    </row>
    <row r="44" spans="2:3" ht="12.75" customHeight="1">
      <c r="B44" s="195" t="s">
        <v>1268</v>
      </c>
      <c r="C44" s="195" t="s">
        <v>349</v>
      </c>
    </row>
    <row r="45" spans="2:3" ht="12.75" customHeight="1">
      <c r="B45" s="195" t="s">
        <v>1269</v>
      </c>
      <c r="C45" s="195" t="s">
        <v>349</v>
      </c>
    </row>
    <row r="46" spans="2:3" ht="12.75" customHeight="1">
      <c r="B46" s="195" t="s">
        <v>1270</v>
      </c>
      <c r="C46" s="195" t="s">
        <v>349</v>
      </c>
    </row>
    <row r="47" spans="2:3" ht="12.75" customHeight="1">
      <c r="B47" s="195" t="s">
        <v>1271</v>
      </c>
      <c r="C47" s="195" t="s">
        <v>349</v>
      </c>
    </row>
    <row r="48" spans="2:3" ht="12.75" customHeight="1">
      <c r="B48" s="195" t="s">
        <v>1272</v>
      </c>
      <c r="C48" s="195" t="s">
        <v>349</v>
      </c>
    </row>
    <row r="49" spans="2:3" ht="12.75" customHeight="1">
      <c r="B49" s="195" t="s">
        <v>1273</v>
      </c>
      <c r="C49" s="195" t="s">
        <v>349</v>
      </c>
    </row>
    <row r="50" spans="2:3" ht="12.75" customHeight="1">
      <c r="B50" s="195" t="s">
        <v>1274</v>
      </c>
      <c r="C50" s="195" t="s">
        <v>349</v>
      </c>
    </row>
    <row r="51" spans="2:3" ht="12.75" customHeight="1">
      <c r="B51" s="195" t="s">
        <v>1275</v>
      </c>
      <c r="C51" s="195" t="s">
        <v>349</v>
      </c>
    </row>
    <row r="52" spans="2:3" ht="12.75" customHeight="1">
      <c r="B52" s="195" t="s">
        <v>1276</v>
      </c>
      <c r="C52" s="195" t="s">
        <v>349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4C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V5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65" style="4" customWidth="1" outlineLevel="7"/>
    <col min="3" max="3" width="7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323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1277</v>
      </c>
      <c r="C10" s="195" t="s">
        <v>349</v>
      </c>
    </row>
    <row r="11" spans="1:3" ht="12.75" customHeight="1">
      <c r="B11" s="195" t="s">
        <v>1278</v>
      </c>
      <c r="C11" s="195" t="s">
        <v>349</v>
      </c>
    </row>
    <row r="12" spans="1:3" ht="12.75" customHeight="1">
      <c r="B12" s="195" t="s">
        <v>1279</v>
      </c>
      <c r="C12" s="195" t="s">
        <v>349</v>
      </c>
    </row>
    <row r="13" spans="1:3" ht="12.75" customHeight="1">
      <c r="B13" s="195" t="s">
        <v>1280</v>
      </c>
      <c r="C13" s="195" t="s">
        <v>349</v>
      </c>
    </row>
    <row r="14" spans="1:3" ht="12.75" customHeight="1">
      <c r="B14" s="195" t="s">
        <v>1281</v>
      </c>
      <c r="C14" s="195" t="s">
        <v>349</v>
      </c>
    </row>
    <row r="15" spans="1:3" ht="12.75" customHeight="1">
      <c r="B15" s="195" t="s">
        <v>1282</v>
      </c>
      <c r="C15" s="195" t="s">
        <v>349</v>
      </c>
    </row>
    <row r="16" spans="1:3" ht="12.75" customHeight="1">
      <c r="B16" s="195" t="s">
        <v>1283</v>
      </c>
      <c r="C16" s="195" t="s">
        <v>349</v>
      </c>
    </row>
    <row r="17" spans="2:3" ht="12.75" customHeight="1">
      <c r="B17" s="195" t="s">
        <v>1284</v>
      </c>
      <c r="C17" s="195" t="s">
        <v>349</v>
      </c>
    </row>
    <row r="18" spans="2:3" ht="12.75" customHeight="1">
      <c r="B18" s="195" t="s">
        <v>1285</v>
      </c>
      <c r="C18" s="195" t="s">
        <v>349</v>
      </c>
    </row>
    <row r="19" spans="2:3" ht="12.75" customHeight="1">
      <c r="B19" s="195" t="s">
        <v>1286</v>
      </c>
      <c r="C19" s="195" t="s">
        <v>349</v>
      </c>
    </row>
    <row r="20" spans="2:3" ht="12.75" customHeight="1">
      <c r="B20" s="195" t="s">
        <v>1287</v>
      </c>
      <c r="C20" s="195" t="s">
        <v>349</v>
      </c>
    </row>
    <row r="21" spans="2:3" ht="12.75" customHeight="1">
      <c r="B21" s="195" t="s">
        <v>1288</v>
      </c>
      <c r="C21" s="195" t="s">
        <v>349</v>
      </c>
    </row>
    <row r="22" spans="2:3" ht="12.75" customHeight="1">
      <c r="B22" s="195" t="s">
        <v>1289</v>
      </c>
      <c r="C22" s="195" t="s">
        <v>349</v>
      </c>
    </row>
    <row r="23" spans="2:3" ht="12.75" customHeight="1">
      <c r="B23" s="195" t="s">
        <v>1290</v>
      </c>
      <c r="C23" s="195" t="s">
        <v>349</v>
      </c>
    </row>
    <row r="24" spans="2:3" ht="12.75" customHeight="1">
      <c r="B24" s="195" t="s">
        <v>1291</v>
      </c>
      <c r="C24" s="195" t="s">
        <v>349</v>
      </c>
    </row>
    <row r="25" spans="2:3" ht="12.75" customHeight="1">
      <c r="B25" s="195" t="s">
        <v>1292</v>
      </c>
      <c r="C25" s="195" t="s">
        <v>349</v>
      </c>
    </row>
    <row r="26" spans="2:3" ht="12.75" customHeight="1">
      <c r="B26" s="195" t="s">
        <v>1293</v>
      </c>
      <c r="C26" s="195" t="s">
        <v>349</v>
      </c>
    </row>
    <row r="27" spans="2:3" ht="12.75" customHeight="1">
      <c r="B27" s="195" t="s">
        <v>1294</v>
      </c>
      <c r="C27" s="195" t="s">
        <v>349</v>
      </c>
    </row>
    <row r="28" spans="2:3" ht="12.75" customHeight="1">
      <c r="B28" s="195" t="s">
        <v>1295</v>
      </c>
      <c r="C28" s="195" t="s">
        <v>349</v>
      </c>
    </row>
    <row r="29" spans="2:3" ht="12.75" customHeight="1">
      <c r="B29" s="195" t="s">
        <v>1296</v>
      </c>
      <c r="C29" s="195" t="s">
        <v>349</v>
      </c>
    </row>
    <row r="30" spans="2:3" ht="12.75" customHeight="1">
      <c r="B30" s="195" t="s">
        <v>1297</v>
      </c>
      <c r="C30" s="195" t="s">
        <v>349</v>
      </c>
    </row>
    <row r="31" spans="2:3" ht="12.75" customHeight="1">
      <c r="B31" s="195" t="s">
        <v>1298</v>
      </c>
      <c r="C31" s="195" t="s">
        <v>349</v>
      </c>
    </row>
    <row r="32" spans="2:3" ht="12.75" customHeight="1">
      <c r="B32" s="195" t="s">
        <v>1299</v>
      </c>
      <c r="C32" s="195" t="s">
        <v>349</v>
      </c>
    </row>
    <row r="33" spans="2:3" ht="12.75" customHeight="1">
      <c r="B33" s="195" t="s">
        <v>1300</v>
      </c>
      <c r="C33" s="195" t="s">
        <v>349</v>
      </c>
    </row>
    <row r="34" spans="2:3" ht="12.75" customHeight="1">
      <c r="B34" s="195" t="s">
        <v>1301</v>
      </c>
      <c r="C34" s="195" t="s">
        <v>349</v>
      </c>
    </row>
    <row r="35" spans="2:3" ht="12.75" customHeight="1">
      <c r="B35" s="195" t="s">
        <v>1302</v>
      </c>
      <c r="C35" s="195" t="s">
        <v>349</v>
      </c>
    </row>
    <row r="36" spans="2:3" ht="12.75" customHeight="1">
      <c r="B36" s="195" t="s">
        <v>1303</v>
      </c>
      <c r="C36" s="195" t="s">
        <v>349</v>
      </c>
    </row>
    <row r="37" spans="2:3" ht="12.75" customHeight="1">
      <c r="B37" s="195" t="s">
        <v>1304</v>
      </c>
      <c r="C37" s="195" t="s">
        <v>349</v>
      </c>
    </row>
    <row r="38" spans="2:3" ht="12.75" customHeight="1">
      <c r="B38" s="195" t="s">
        <v>1305</v>
      </c>
      <c r="C38" s="195" t="s">
        <v>349</v>
      </c>
    </row>
    <row r="39" spans="2:3" ht="12.75" customHeight="1">
      <c r="B39" s="195" t="s">
        <v>1306</v>
      </c>
      <c r="C39" s="195" t="s">
        <v>349</v>
      </c>
    </row>
    <row r="40" spans="2:3" ht="12.75" customHeight="1">
      <c r="B40" s="195" t="s">
        <v>1307</v>
      </c>
      <c r="C40" s="195" t="s">
        <v>349</v>
      </c>
    </row>
    <row r="41" spans="2:3" ht="12.75" customHeight="1">
      <c r="B41" s="195" t="s">
        <v>1308</v>
      </c>
      <c r="C41" s="195" t="s">
        <v>349</v>
      </c>
    </row>
    <row r="42" spans="2:3" ht="12.75" customHeight="1">
      <c r="B42" s="195" t="s">
        <v>1309</v>
      </c>
      <c r="C42" s="195" t="s">
        <v>349</v>
      </c>
    </row>
    <row r="43" spans="2:3" ht="12.75" customHeight="1">
      <c r="B43" s="195" t="s">
        <v>1310</v>
      </c>
      <c r="C43" s="195" t="s">
        <v>349</v>
      </c>
    </row>
    <row r="44" spans="2:3" ht="12.75" customHeight="1">
      <c r="B44" s="195" t="s">
        <v>1311</v>
      </c>
      <c r="C44" s="195" t="s">
        <v>349</v>
      </c>
    </row>
    <row r="45" spans="2:3" ht="12.75" customHeight="1">
      <c r="B45" s="195" t="s">
        <v>1312</v>
      </c>
      <c r="C45" s="195" t="s">
        <v>349</v>
      </c>
    </row>
    <row r="46" spans="2:3" ht="12.75" customHeight="1">
      <c r="B46" s="195" t="s">
        <v>1313</v>
      </c>
      <c r="C46" s="195" t="s">
        <v>349</v>
      </c>
    </row>
    <row r="47" spans="2:3" ht="12.75" customHeight="1">
      <c r="B47" s="195" t="s">
        <v>1314</v>
      </c>
      <c r="C47" s="195" t="s">
        <v>349</v>
      </c>
    </row>
    <row r="48" spans="2:3" ht="12.75" customHeight="1">
      <c r="B48" s="195" t="s">
        <v>1315</v>
      </c>
      <c r="C48" s="195" t="s">
        <v>349</v>
      </c>
    </row>
    <row r="49" spans="2:3" ht="12.75" customHeight="1">
      <c r="B49" s="195" t="s">
        <v>1316</v>
      </c>
      <c r="C49" s="195" t="s">
        <v>349</v>
      </c>
    </row>
    <row r="50" spans="2:3" ht="12.75" customHeight="1">
      <c r="B50" s="195" t="s">
        <v>1317</v>
      </c>
      <c r="C50" s="195" t="s">
        <v>349</v>
      </c>
    </row>
    <row r="51" spans="2:3" ht="12.75" customHeight="1">
      <c r="B51" s="195" t="s">
        <v>1318</v>
      </c>
      <c r="C51" s="195" t="s">
        <v>349</v>
      </c>
    </row>
    <row r="52" spans="2:3" ht="12.75" customHeight="1">
      <c r="B52" s="195" t="s">
        <v>1319</v>
      </c>
      <c r="C52" s="195" t="s">
        <v>349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4D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V52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5" style="4" customWidth="1" outlineLevel="7"/>
    <col min="3" max="3" width="16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324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1320</v>
      </c>
      <c r="C10" s="195" t="s">
        <v>349</v>
      </c>
    </row>
    <row r="11" spans="1:3" ht="12.75" customHeight="1">
      <c r="B11" s="195" t="s">
        <v>1321</v>
      </c>
      <c r="C11" s="195" t="s">
        <v>349</v>
      </c>
    </row>
    <row r="12" spans="1:3" ht="12.75" customHeight="1">
      <c r="B12" s="195" t="s">
        <v>1322</v>
      </c>
      <c r="C12" s="195" t="s">
        <v>349</v>
      </c>
    </row>
    <row r="13" spans="1:3" ht="12.75" customHeight="1">
      <c r="B13" s="195" t="s">
        <v>1323</v>
      </c>
      <c r="C13" s="195" t="s">
        <v>349</v>
      </c>
    </row>
    <row r="14" spans="1:3" ht="12.75" customHeight="1">
      <c r="B14" s="195" t="s">
        <v>1324</v>
      </c>
      <c r="C14" s="195" t="s">
        <v>327</v>
      </c>
    </row>
    <row r="15" spans="1:3" ht="12.75" customHeight="1">
      <c r="B15" s="195" t="s">
        <v>1325</v>
      </c>
      <c r="C15" s="195" t="s">
        <v>351</v>
      </c>
    </row>
    <row r="16" spans="1:3" ht="12.75" customHeight="1">
      <c r="B16" s="195" t="s">
        <v>1326</v>
      </c>
      <c r="C16" s="195" t="s">
        <v>349</v>
      </c>
    </row>
    <row r="17" spans="2:3" ht="12.75" customHeight="1">
      <c r="B17" s="195" t="s">
        <v>1327</v>
      </c>
      <c r="C17" s="195" t="s">
        <v>349</v>
      </c>
    </row>
    <row r="18" spans="2:3" ht="12.75" customHeight="1">
      <c r="B18" s="195" t="s">
        <v>1328</v>
      </c>
      <c r="C18" s="195" t="s">
        <v>351</v>
      </c>
    </row>
    <row r="19" spans="2:3" ht="12.75" customHeight="1">
      <c r="B19" s="195" t="s">
        <v>1329</v>
      </c>
      <c r="C19" s="195" t="s">
        <v>351</v>
      </c>
    </row>
    <row r="20" spans="2:3" ht="12.75" customHeight="1">
      <c r="B20" s="195" t="s">
        <v>1330</v>
      </c>
      <c r="C20" s="195" t="s">
        <v>349</v>
      </c>
    </row>
    <row r="21" spans="2:3" ht="12.75" customHeight="1">
      <c r="B21" s="195" t="s">
        <v>1331</v>
      </c>
      <c r="C21" s="195" t="s">
        <v>349</v>
      </c>
    </row>
    <row r="22" spans="2:3" ht="12.75" customHeight="1">
      <c r="B22" s="195" t="s">
        <v>1332</v>
      </c>
      <c r="C22" s="195" t="s">
        <v>351</v>
      </c>
    </row>
    <row r="23" spans="2:3" ht="12.75" customHeight="1">
      <c r="B23" s="195" t="s">
        <v>1333</v>
      </c>
      <c r="C23" s="195" t="s">
        <v>351</v>
      </c>
    </row>
    <row r="24" spans="2:3" ht="12.75" customHeight="1">
      <c r="B24" s="195" t="s">
        <v>1334</v>
      </c>
      <c r="C24" s="195" t="s">
        <v>356</v>
      </c>
    </row>
    <row r="25" spans="2:3" ht="12.75" customHeight="1">
      <c r="B25" s="195" t="s">
        <v>1335</v>
      </c>
      <c r="C25" s="195" t="s">
        <v>356</v>
      </c>
    </row>
    <row r="26" spans="2:3" ht="12.75" customHeight="1">
      <c r="B26" s="195" t="s">
        <v>1336</v>
      </c>
      <c r="C26" s="195" t="s">
        <v>351</v>
      </c>
    </row>
    <row r="27" spans="2:3" ht="12.75" customHeight="1">
      <c r="B27" s="195" t="s">
        <v>1337</v>
      </c>
      <c r="C27" s="195" t="s">
        <v>351</v>
      </c>
    </row>
    <row r="28" spans="2:3" ht="12.75" customHeight="1">
      <c r="B28" s="195" t="s">
        <v>1338</v>
      </c>
      <c r="C28" s="195" t="s">
        <v>351</v>
      </c>
    </row>
    <row r="29" spans="2:3" ht="12.75" customHeight="1">
      <c r="B29" s="195" t="s">
        <v>1339</v>
      </c>
      <c r="C29" s="195" t="s">
        <v>351</v>
      </c>
    </row>
    <row r="30" spans="2:3" ht="12.75" customHeight="1">
      <c r="B30" s="195" t="s">
        <v>1340</v>
      </c>
      <c r="C30" s="195" t="s">
        <v>351</v>
      </c>
    </row>
    <row r="31" spans="2:3" ht="12.75" customHeight="1">
      <c r="B31" s="195" t="s">
        <v>1341</v>
      </c>
      <c r="C31" s="195" t="s">
        <v>349</v>
      </c>
    </row>
    <row r="32" spans="2:3" ht="12.75" customHeight="1">
      <c r="B32" s="195" t="s">
        <v>1342</v>
      </c>
      <c r="C32" s="195" t="s">
        <v>349</v>
      </c>
    </row>
    <row r="33" spans="2:3" ht="12.75" customHeight="1">
      <c r="B33" s="195" t="s">
        <v>1343</v>
      </c>
      <c r="C33" s="195" t="s">
        <v>327</v>
      </c>
    </row>
    <row r="34" spans="2:3" ht="12.75" customHeight="1">
      <c r="B34" s="195" t="s">
        <v>1344</v>
      </c>
      <c r="C34" s="195" t="s">
        <v>349</v>
      </c>
    </row>
    <row r="35" spans="2:3" ht="12.75" customHeight="1">
      <c r="B35" s="195" t="s">
        <v>1345</v>
      </c>
      <c r="C35" s="195" t="s">
        <v>349</v>
      </c>
    </row>
    <row r="36" spans="2:3" ht="12.75" customHeight="1">
      <c r="B36" s="195" t="s">
        <v>1346</v>
      </c>
      <c r="C36" s="195" t="s">
        <v>349</v>
      </c>
    </row>
    <row r="37" spans="2:3" ht="12.75" customHeight="1">
      <c r="B37" s="195" t="s">
        <v>1347</v>
      </c>
      <c r="C37" s="195" t="s">
        <v>349</v>
      </c>
    </row>
    <row r="38" spans="2:3" ht="12.75" customHeight="1">
      <c r="B38" s="195" t="s">
        <v>1348</v>
      </c>
      <c r="C38" s="195" t="s">
        <v>349</v>
      </c>
    </row>
    <row r="39" spans="2:3" ht="12.75" customHeight="1">
      <c r="B39" s="195" t="s">
        <v>1349</v>
      </c>
      <c r="C39" s="195" t="s">
        <v>349</v>
      </c>
    </row>
    <row r="40" spans="2:3" ht="12.75" customHeight="1">
      <c r="B40" s="195" t="s">
        <v>1350</v>
      </c>
      <c r="C40" s="195" t="s">
        <v>349</v>
      </c>
    </row>
    <row r="41" spans="2:3" ht="12.75" customHeight="1">
      <c r="B41" s="195" t="s">
        <v>1351</v>
      </c>
      <c r="C41" s="195" t="s">
        <v>349</v>
      </c>
    </row>
    <row r="42" spans="2:3" ht="12.75" customHeight="1">
      <c r="B42" s="195" t="s">
        <v>1352</v>
      </c>
      <c r="C42" s="195" t="s">
        <v>349</v>
      </c>
    </row>
    <row r="43" spans="2:3" ht="12.75" customHeight="1">
      <c r="B43" s="195" t="s">
        <v>1353</v>
      </c>
      <c r="C43" s="195" t="s">
        <v>349</v>
      </c>
    </row>
    <row r="44" spans="2:3" ht="12.75" customHeight="1">
      <c r="B44" s="195" t="s">
        <v>1354</v>
      </c>
      <c r="C44" s="195" t="s">
        <v>349</v>
      </c>
    </row>
    <row r="45" spans="2:3" ht="12.75" customHeight="1">
      <c r="B45" s="195" t="s">
        <v>1355</v>
      </c>
      <c r="C45" s="195" t="s">
        <v>349</v>
      </c>
    </row>
    <row r="46" spans="2:3" ht="12.75" customHeight="1">
      <c r="B46" s="195" t="s">
        <v>1356</v>
      </c>
      <c r="C46" s="195" t="s">
        <v>349</v>
      </c>
    </row>
    <row r="47" spans="2:3" ht="12.75" customHeight="1">
      <c r="B47" s="195" t="s">
        <v>1357</v>
      </c>
      <c r="C47" s="195" t="s">
        <v>349</v>
      </c>
    </row>
    <row r="48" spans="2:3" ht="12.75" customHeight="1">
      <c r="B48" s="195" t="s">
        <v>1358</v>
      </c>
      <c r="C48" s="195" t="s">
        <v>349</v>
      </c>
    </row>
    <row r="49" spans="2:3" ht="12.75" customHeight="1">
      <c r="B49" s="195" t="s">
        <v>1359</v>
      </c>
      <c r="C49" s="195" t="s">
        <v>349</v>
      </c>
    </row>
    <row r="50" spans="2:3" ht="12.75" customHeight="1">
      <c r="B50" s="195" t="s">
        <v>1360</v>
      </c>
      <c r="C50" s="195" t="s">
        <v>349</v>
      </c>
    </row>
    <row r="51" spans="2:3" ht="12.75" customHeight="1">
      <c r="B51" s="195" t="s">
        <v>1361</v>
      </c>
      <c r="C51" s="195" t="s">
        <v>349</v>
      </c>
    </row>
    <row r="52" spans="2:3" ht="12.75" customHeight="1">
      <c r="B52" s="195" t="s">
        <v>1362</v>
      </c>
      <c r="C52" s="195" t="s">
        <v>349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4E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V38"/>
  <sheetViews>
    <sheetView zoomScaleNormal="100" workbookViewId="0"/>
  </sheetViews>
  <sheetFormatPr baseColWidth="10" defaultColWidth="8.83203125" defaultRowHeight="13" outlineLevelCol="7"/>
  <cols>
    <col min="1" max="1" width="3" style="4" customWidth="1" outlineLevel="7"/>
    <col min="2" max="2" width="42" style="4" customWidth="1" outlineLevel="7"/>
    <col min="3" max="3" width="16" style="4" customWidth="1" outlineLevel="7"/>
    <col min="4" max="256" width="21.6640625" style="4" customWidth="1"/>
  </cols>
  <sheetData>
    <row r="1" spans="1:3" ht="12.75" customHeight="1">
      <c r="A1" s="206" t="s">
        <v>243</v>
      </c>
      <c r="B1" s="206"/>
      <c r="C1" s="206"/>
    </row>
    <row r="2" spans="1:3" ht="12.75" customHeight="1">
      <c r="A2" s="206"/>
      <c r="B2" s="206"/>
      <c r="C2" s="206"/>
    </row>
    <row r="3" spans="1:3" ht="12.75" customHeight="1">
      <c r="A3" s="206" t="s">
        <v>244</v>
      </c>
      <c r="B3" s="206"/>
      <c r="C3" s="206"/>
    </row>
    <row r="4" spans="1:3" ht="12.75" customHeight="1">
      <c r="A4" s="206" t="s">
        <v>325</v>
      </c>
      <c r="B4" s="206"/>
      <c r="C4" s="206"/>
    </row>
    <row r="5" spans="1:3" ht="12.75" customHeight="1">
      <c r="A5" s="206" t="s">
        <v>246</v>
      </c>
      <c r="B5" s="206"/>
      <c r="C5" s="206"/>
    </row>
    <row r="6" spans="1:3" ht="12.75" customHeight="1">
      <c r="A6" s="206" t="s">
        <v>247</v>
      </c>
      <c r="B6" s="206"/>
      <c r="C6" s="206"/>
    </row>
    <row r="7" spans="1:3" ht="12.75" customHeight="1">
      <c r="A7" s="206" t="s">
        <v>248</v>
      </c>
      <c r="B7" s="206"/>
      <c r="C7" s="206"/>
    </row>
    <row r="8" spans="1:3" ht="12.75" customHeight="1">
      <c r="A8" s="207" t="s">
        <v>249</v>
      </c>
      <c r="B8" s="207"/>
      <c r="C8" s="207"/>
    </row>
    <row r="9" spans="1:3" ht="12.75" customHeight="1">
      <c r="A9" s="206"/>
      <c r="B9" s="206"/>
      <c r="C9" s="206"/>
    </row>
    <row r="10" spans="1:3" ht="12.75" customHeight="1">
      <c r="B10" s="195" t="s">
        <v>1363</v>
      </c>
      <c r="C10" s="195" t="s">
        <v>349</v>
      </c>
    </row>
    <row r="11" spans="1:3" ht="12.75" customHeight="1">
      <c r="B11" s="195" t="s">
        <v>1364</v>
      </c>
      <c r="C11" s="195" t="s">
        <v>349</v>
      </c>
    </row>
    <row r="12" spans="1:3" ht="12.75" customHeight="1">
      <c r="B12" s="195" t="s">
        <v>1365</v>
      </c>
      <c r="C12" s="195" t="s">
        <v>349</v>
      </c>
    </row>
    <row r="13" spans="1:3" ht="12.75" customHeight="1">
      <c r="B13" s="195" t="s">
        <v>1366</v>
      </c>
      <c r="C13" s="195" t="s">
        <v>349</v>
      </c>
    </row>
    <row r="14" spans="1:3" ht="12.75" customHeight="1">
      <c r="B14" s="195" t="s">
        <v>1367</v>
      </c>
      <c r="C14" s="195" t="s">
        <v>349</v>
      </c>
    </row>
    <row r="15" spans="1:3" ht="12.75" customHeight="1">
      <c r="B15" s="195" t="s">
        <v>1368</v>
      </c>
      <c r="C15" s="195" t="s">
        <v>327</v>
      </c>
    </row>
    <row r="16" spans="1:3" ht="12.75" customHeight="1">
      <c r="B16" s="195" t="s">
        <v>1369</v>
      </c>
      <c r="C16" s="195" t="s">
        <v>351</v>
      </c>
    </row>
    <row r="17" spans="2:3" ht="12.75" customHeight="1">
      <c r="B17" s="195" t="s">
        <v>1370</v>
      </c>
      <c r="C17" s="195" t="s">
        <v>351</v>
      </c>
    </row>
    <row r="18" spans="2:3" ht="12.75" customHeight="1">
      <c r="B18" s="195" t="s">
        <v>1371</v>
      </c>
      <c r="C18" s="195" t="s">
        <v>351</v>
      </c>
    </row>
    <row r="19" spans="2:3" ht="12.75" customHeight="1">
      <c r="B19" s="195" t="s">
        <v>1372</v>
      </c>
      <c r="C19" s="195" t="s">
        <v>353</v>
      </c>
    </row>
    <row r="20" spans="2:3" ht="12.75" customHeight="1">
      <c r="B20" s="195" t="s">
        <v>1373</v>
      </c>
      <c r="C20" s="195" t="s">
        <v>351</v>
      </c>
    </row>
    <row r="21" spans="2:3" ht="12.75" customHeight="1">
      <c r="B21" s="195" t="s">
        <v>1374</v>
      </c>
      <c r="C21" s="195" t="s">
        <v>351</v>
      </c>
    </row>
    <row r="22" spans="2:3" ht="12.75" customHeight="1">
      <c r="B22" s="195" t="s">
        <v>1375</v>
      </c>
      <c r="C22" s="195" t="s">
        <v>351</v>
      </c>
    </row>
    <row r="23" spans="2:3" ht="12.75" customHeight="1">
      <c r="B23" s="195" t="s">
        <v>1376</v>
      </c>
      <c r="C23" s="195" t="s">
        <v>353</v>
      </c>
    </row>
    <row r="24" spans="2:3" ht="12.75" customHeight="1">
      <c r="B24" s="195" t="s">
        <v>1377</v>
      </c>
      <c r="C24" s="195" t="s">
        <v>351</v>
      </c>
    </row>
    <row r="25" spans="2:3" ht="12.75" customHeight="1">
      <c r="B25" s="195" t="s">
        <v>1378</v>
      </c>
      <c r="C25" s="195" t="s">
        <v>353</v>
      </c>
    </row>
    <row r="26" spans="2:3" ht="12.75" customHeight="1">
      <c r="B26" s="195" t="s">
        <v>1379</v>
      </c>
      <c r="C26" s="195" t="s">
        <v>351</v>
      </c>
    </row>
    <row r="27" spans="2:3" ht="12.75" customHeight="1">
      <c r="B27" s="195" t="s">
        <v>1380</v>
      </c>
      <c r="C27" s="195" t="s">
        <v>351</v>
      </c>
    </row>
    <row r="28" spans="2:3" ht="12.75" customHeight="1">
      <c r="B28" s="195" t="s">
        <v>1381</v>
      </c>
      <c r="C28" s="195" t="s">
        <v>351</v>
      </c>
    </row>
    <row r="29" spans="2:3" ht="12.75" customHeight="1">
      <c r="B29" s="195" t="s">
        <v>1382</v>
      </c>
      <c r="C29" s="195" t="s">
        <v>349</v>
      </c>
    </row>
    <row r="30" spans="2:3" ht="12.75" customHeight="1">
      <c r="B30" s="195" t="s">
        <v>1383</v>
      </c>
      <c r="C30" s="195" t="s">
        <v>349</v>
      </c>
    </row>
    <row r="31" spans="2:3" ht="12.75" customHeight="1">
      <c r="B31" s="195" t="s">
        <v>1384</v>
      </c>
      <c r="C31" s="195" t="s">
        <v>349</v>
      </c>
    </row>
    <row r="32" spans="2:3" ht="12.75" customHeight="1">
      <c r="B32" s="195" t="s">
        <v>1385</v>
      </c>
      <c r="C32" s="195" t="s">
        <v>349</v>
      </c>
    </row>
    <row r="33" spans="2:3" ht="12.75" customHeight="1">
      <c r="B33" s="195" t="s">
        <v>1386</v>
      </c>
      <c r="C33" s="195" t="s">
        <v>349</v>
      </c>
    </row>
    <row r="34" spans="2:3" ht="12.75" customHeight="1">
      <c r="B34" s="195" t="s">
        <v>1387</v>
      </c>
      <c r="C34" s="195" t="s">
        <v>327</v>
      </c>
    </row>
    <row r="35" spans="2:3" ht="12.75" customHeight="1">
      <c r="B35" s="195" t="s">
        <v>1388</v>
      </c>
      <c r="C35" s="195" t="s">
        <v>327</v>
      </c>
    </row>
    <row r="36" spans="2:3" ht="12.75" customHeight="1">
      <c r="B36" s="195" t="s">
        <v>1389</v>
      </c>
      <c r="C36" s="195" t="s">
        <v>349</v>
      </c>
    </row>
    <row r="37" spans="2:3" ht="12.75" customHeight="1">
      <c r="B37" s="195" t="s">
        <v>1390</v>
      </c>
      <c r="C37" s="195" t="s">
        <v>349</v>
      </c>
    </row>
    <row r="38" spans="2:3" ht="12.75" customHeight="1">
      <c r="B38" s="195" t="s">
        <v>1391</v>
      </c>
      <c r="C38" s="195" t="s">
        <v>327</v>
      </c>
    </row>
  </sheetData>
  <mergeCells count="9"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hyperlinks>
    <hyperlink ref="A8" location="Table_Of_Contents!A1" display="Table Of Contents" xr:uid="{00000000-0004-0000-4F00-000000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80</vt:i4>
      </vt:variant>
    </vt:vector>
  </HeadingPairs>
  <TitlesOfParts>
    <vt:vector size="80" baseType="lpstr">
      <vt:lpstr>Inputs</vt:lpstr>
      <vt:lpstr>DCF_Valuation</vt:lpstr>
      <vt:lpstr>Model</vt:lpstr>
      <vt:lpstr>Table_Of_Contents</vt:lpstr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CASH_FLOW</vt:lpstr>
      <vt:lpstr>TABLE13</vt:lpstr>
      <vt:lpstr>TABLE14</vt:lpstr>
      <vt:lpstr>BALANCE_SHEET</vt:lpstr>
      <vt:lpstr>INCOME_STATEMENT</vt:lpstr>
      <vt:lpstr>TABLE15</vt:lpstr>
      <vt:lpstr>CASH_FLOW2</vt:lpstr>
      <vt:lpstr>STOCKHOLDERS_EQUITY</vt:lpstr>
      <vt:lpstr>TABLE16</vt:lpstr>
      <vt:lpstr>TABLE17</vt:lpstr>
      <vt:lpstr>TABLE18</vt:lpstr>
      <vt:lpstr>TABLE19</vt:lpstr>
      <vt:lpstr>TABLE20</vt:lpstr>
      <vt:lpstr>TABLE21</vt:lpstr>
      <vt:lpstr>TABLE22</vt:lpstr>
      <vt:lpstr>TABLE23</vt:lpstr>
      <vt:lpstr>TABLE24</vt:lpstr>
      <vt:lpstr>TABLE25</vt:lpstr>
      <vt:lpstr>TABLE26</vt:lpstr>
      <vt:lpstr>TABLE27</vt:lpstr>
      <vt:lpstr>TABLE28</vt:lpstr>
      <vt:lpstr>TABLE29</vt:lpstr>
      <vt:lpstr>BALANCE_SHEET2</vt:lpstr>
      <vt:lpstr>TABLE30</vt:lpstr>
      <vt:lpstr>TABLE31</vt:lpstr>
      <vt:lpstr>TABLE32</vt:lpstr>
      <vt:lpstr>TABLE33</vt:lpstr>
      <vt:lpstr>TABLE34</vt:lpstr>
      <vt:lpstr>TABLE35</vt:lpstr>
      <vt:lpstr>TABLE36</vt:lpstr>
      <vt:lpstr>TABLE37</vt:lpstr>
      <vt:lpstr>TABLE38</vt:lpstr>
      <vt:lpstr>TABLE39</vt:lpstr>
      <vt:lpstr>TABLE40</vt:lpstr>
      <vt:lpstr>TABLE41</vt:lpstr>
      <vt:lpstr>TABLE42</vt:lpstr>
      <vt:lpstr>TABLE43</vt:lpstr>
      <vt:lpstr>TABLE44</vt:lpstr>
      <vt:lpstr>TABLE45</vt:lpstr>
      <vt:lpstr>TABLE46</vt:lpstr>
      <vt:lpstr>TABLE47</vt:lpstr>
      <vt:lpstr>TABLE48</vt:lpstr>
      <vt:lpstr>TABLE49</vt:lpstr>
      <vt:lpstr>TABLE50</vt:lpstr>
      <vt:lpstr>TABLE51</vt:lpstr>
      <vt:lpstr>TABLE52</vt:lpstr>
      <vt:lpstr>TABLE53</vt:lpstr>
      <vt:lpstr>TABLE54</vt:lpstr>
      <vt:lpstr>TABLE55</vt:lpstr>
      <vt:lpstr>TABLE56</vt:lpstr>
      <vt:lpstr>TABLE57</vt:lpstr>
      <vt:lpstr>TABLE58</vt:lpstr>
      <vt:lpstr>TABLE59</vt:lpstr>
      <vt:lpstr>VALUATION_AND_QUALIFYING_ACCOUN</vt:lpstr>
      <vt:lpstr>TABLE60</vt:lpstr>
      <vt:lpstr>TABLE61</vt:lpstr>
      <vt:lpstr>TABLE62</vt:lpstr>
      <vt:lpstr>TABLE63</vt:lpstr>
      <vt:lpstr>TABLE64</vt:lpstr>
      <vt:lpstr>SUBSIDIARIES</vt:lpstr>
      <vt:lpstr>TABLE65</vt:lpstr>
      <vt:lpstr>TABLE66</vt:lpstr>
      <vt:lpstr>TABLE67</vt:lpstr>
      <vt:lpstr>TABLE68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Valle, Tyler</dc:creator>
  <dc:description/>
  <cp:lastModifiedBy>Ibrahim S Kaba</cp:lastModifiedBy>
  <cp:revision>0</cp:revision>
  <dcterms:created xsi:type="dcterms:W3CDTF">2026-08-08T14:53:07Z</dcterms:created>
  <dcterms:modified xsi:type="dcterms:W3CDTF">2026-09-25T01:31:20Z</dcterms:modified>
  <dc:language>en-US</dc:language>
</cp:coreProperties>
</file>